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Cashflow" sheetId="1" r:id="rId1"/>
    <sheet name="Income" sheetId="2" r:id="rId2"/>
    <sheet name="BalSheet" sheetId="3" r:id="rId3"/>
    <sheet name="Equity " sheetId="4" r:id="rId4"/>
  </sheets>
  <definedNames>
    <definedName name="_xlnm.Print_Area" localSheetId="2">'BalSheet'!$A$1:$D$62</definedName>
    <definedName name="_xlnm.Print_Area" localSheetId="0">'Cashflow'!$A$1:$F$73</definedName>
    <definedName name="_xlnm.Print_Area" localSheetId="3">'Equity '!$A$1:$H$76</definedName>
    <definedName name="_xlnm.Print_Area" localSheetId="1">'Income'!$A$1:$H$85</definedName>
  </definedNames>
  <calcPr fullCalcOnLoad="1"/>
</workbook>
</file>

<file path=xl/sharedStrings.xml><?xml version="1.0" encoding="utf-8"?>
<sst xmlns="http://schemas.openxmlformats.org/spreadsheetml/2006/main" count="211" uniqueCount="166">
  <si>
    <t>Condensed Consolidated Cash Flow Statements</t>
  </si>
  <si>
    <t>RM</t>
  </si>
  <si>
    <t>Changes in working capital</t>
  </si>
  <si>
    <t>CASH FLOWS FROM INVESTING ACTIVITIES</t>
  </si>
  <si>
    <t>CASH AND CASH EQUIVALENTS</t>
  </si>
  <si>
    <t>Condensed Consolidated Income Statements</t>
  </si>
  <si>
    <t>Cumulative</t>
  </si>
  <si>
    <t>Preceding</t>
  </si>
  <si>
    <t xml:space="preserve">Cumulative </t>
  </si>
  <si>
    <t>Revenue</t>
  </si>
  <si>
    <t>Operating Expenses</t>
  </si>
  <si>
    <t>Investing Results</t>
  </si>
  <si>
    <t>Taxation</t>
  </si>
  <si>
    <t>Quarter Ended</t>
  </si>
  <si>
    <t>Investment Property</t>
  </si>
  <si>
    <t>Current Assets</t>
  </si>
  <si>
    <t xml:space="preserve">  Cash and Bank Balances</t>
  </si>
  <si>
    <t xml:space="preserve">  Fixed Deposits</t>
  </si>
  <si>
    <t xml:space="preserve">  Inventories </t>
  </si>
  <si>
    <t>Current Liabilities</t>
  </si>
  <si>
    <t xml:space="preserve">  Taxation</t>
  </si>
  <si>
    <t xml:space="preserve">Share </t>
  </si>
  <si>
    <t>Capital</t>
  </si>
  <si>
    <t>Accumulated</t>
  </si>
  <si>
    <t>Losses</t>
  </si>
  <si>
    <t>Total</t>
  </si>
  <si>
    <t>Finance Costs</t>
  </si>
  <si>
    <t>Property, Plant &amp; Equipment</t>
  </si>
  <si>
    <t>Cash generated from operations</t>
  </si>
  <si>
    <t>Corresponding</t>
  </si>
  <si>
    <t>Year's</t>
  </si>
  <si>
    <t>Operating profit/(loss) before changes in working capital</t>
  </si>
  <si>
    <t>Net changes in cash &amp; cash equivalents</t>
  </si>
  <si>
    <t>Cash and bank balances</t>
  </si>
  <si>
    <t>Fixed deposits</t>
  </si>
  <si>
    <t>Period up to</t>
  </si>
  <si>
    <t>Year Ended</t>
  </si>
  <si>
    <t>RCCPS-B</t>
  </si>
  <si>
    <t>CASH FLOWS FROM FINANCING ACTIVITIES</t>
  </si>
  <si>
    <t>Tax paid</t>
  </si>
  <si>
    <t>CASH AND CASH EQUIVALENTS COMPRISE:-</t>
  </si>
  <si>
    <t>Net cash flows from operating activities</t>
  </si>
  <si>
    <t>Condensed Consolidated Statement of Changes in Equity</t>
  </si>
  <si>
    <t>Cumulative Gain for the Period</t>
  </si>
  <si>
    <t xml:space="preserve">as at </t>
  </si>
  <si>
    <t xml:space="preserve"> 30/09/2002</t>
  </si>
  <si>
    <t xml:space="preserve">  Trade Debtors        </t>
  </si>
  <si>
    <t xml:space="preserve">  Other Debtors        </t>
  </si>
  <si>
    <t xml:space="preserve">  Trade Creditors      </t>
  </si>
  <si>
    <t xml:space="preserve">  Sundry Creditors   </t>
  </si>
  <si>
    <t>Current Year</t>
  </si>
  <si>
    <t>Preceding Year</t>
  </si>
  <si>
    <t>Individual Quarter</t>
  </si>
  <si>
    <t>Cumulative Quarter</t>
  </si>
  <si>
    <t xml:space="preserve"> Purchase of property, plant and equipment</t>
  </si>
  <si>
    <t>Profit/(Loss) after taxation for the Quarter / Period</t>
  </si>
  <si>
    <t xml:space="preserve">Period up to </t>
  </si>
  <si>
    <t xml:space="preserve"> Net changes in current assets</t>
  </si>
  <si>
    <t xml:space="preserve"> Net changes in current liabilities</t>
  </si>
  <si>
    <t>Preceding Year Corresponding</t>
  </si>
  <si>
    <t>Adjustment for non-cash flow items:-</t>
  </si>
  <si>
    <t>Other  Income</t>
  </si>
  <si>
    <t xml:space="preserve"> Net changes in inventories</t>
  </si>
  <si>
    <t xml:space="preserve">Condensed Consolidated Balance Sheets </t>
  </si>
  <si>
    <t xml:space="preserve"> Settlement of term loan</t>
  </si>
  <si>
    <t>Shipbuilding under construction</t>
  </si>
  <si>
    <t xml:space="preserve"> Net (increase) / decrease in fixed deposits pledged</t>
  </si>
  <si>
    <t xml:space="preserve"> RCCPS dividend paid</t>
  </si>
  <si>
    <t>Cash &amp; cash equivalent at end of the period</t>
  </si>
  <si>
    <t>Cash &amp; cash equivalents at beginning of the period</t>
  </si>
  <si>
    <t xml:space="preserve">  Redeemable Unsecured Loan Stock</t>
  </si>
  <si>
    <t>Profit from Operations</t>
  </si>
  <si>
    <t xml:space="preserve"> Repayment of Non-revolving term loan</t>
  </si>
  <si>
    <t>Profit before taxation</t>
  </si>
  <si>
    <t xml:space="preserve">    </t>
  </si>
  <si>
    <t>CASH FLOWS FROM OPERATING ACTIVITIES</t>
  </si>
  <si>
    <t>Audited</t>
  </si>
  <si>
    <t xml:space="preserve"> </t>
  </si>
  <si>
    <t xml:space="preserve"> Sale proceeds from disposal of property, plant and equipment</t>
  </si>
  <si>
    <t>Worksheet for EPS:-</t>
  </si>
  <si>
    <t>Qtr</t>
  </si>
  <si>
    <t>Period</t>
  </si>
  <si>
    <t>Number shares</t>
  </si>
  <si>
    <t xml:space="preserve"> Beginning of the year</t>
  </si>
  <si>
    <t>Weighted average number of share</t>
  </si>
  <si>
    <t>Profit after taxation</t>
  </si>
  <si>
    <t>Less: Pro-rated RCCPS 4% dividend</t>
  </si>
  <si>
    <t>RCCPS A,B &amp; C</t>
  </si>
  <si>
    <t>EPS - Basic</t>
  </si>
  <si>
    <t>Non Current Assets</t>
  </si>
  <si>
    <t>Profit attributable to ordinary shareholders</t>
  </si>
  <si>
    <t xml:space="preserve"> Dividend paid</t>
  </si>
  <si>
    <t xml:space="preserve">        - diluted</t>
  </si>
  <si>
    <t>Share</t>
  </si>
  <si>
    <t>Premium</t>
  </si>
  <si>
    <t>For information only:-</t>
  </si>
  <si>
    <t>Conversion of RCCPS B</t>
  </si>
  <si>
    <t xml:space="preserve"> RULS redemption</t>
  </si>
  <si>
    <t>First &amp; Final Dividend paid</t>
  </si>
  <si>
    <t>Unaudited</t>
  </si>
  <si>
    <t>as at</t>
  </si>
  <si>
    <t xml:space="preserve">  </t>
  </si>
  <si>
    <t>As at 1 January 2008</t>
  </si>
  <si>
    <t>Non-current asset classified as held for sale</t>
  </si>
  <si>
    <t xml:space="preserve">  Short term borrowing</t>
  </si>
  <si>
    <t xml:space="preserve"> Finance cost </t>
  </si>
  <si>
    <t xml:space="preserve"> Short term borrowing</t>
  </si>
  <si>
    <t>Dividend - RCCPS payment</t>
  </si>
  <si>
    <t>6 - month</t>
  </si>
  <si>
    <t>(66,298,567 * 4% * 1/12)</t>
  </si>
  <si>
    <t>(66,298,567 * 4% * 4/12)</t>
  </si>
  <si>
    <t xml:space="preserve"> Gain on disposal of Property, Plant &amp; Equipment</t>
  </si>
  <si>
    <t>Exceptional item</t>
  </si>
  <si>
    <t xml:space="preserve"> Joint venture equity participation</t>
  </si>
  <si>
    <t xml:space="preserve"> Long  term borrowing</t>
  </si>
  <si>
    <t>This quarterly financial report must be read in conjunction with the 2008 Audited Financial Statements.</t>
  </si>
  <si>
    <t xml:space="preserve"> 31 December 2008</t>
  </si>
  <si>
    <t>ASSETS</t>
  </si>
  <si>
    <t>TOTAL ASSETS</t>
  </si>
  <si>
    <t xml:space="preserve">   EQUITY AND LIABILITIES</t>
  </si>
  <si>
    <t>Equity attributable to equity holders of the parent</t>
  </si>
  <si>
    <t xml:space="preserve">    Share capital</t>
  </si>
  <si>
    <t xml:space="preserve">    Share premium</t>
  </si>
  <si>
    <t xml:space="preserve">    Accumulated Losses</t>
  </si>
  <si>
    <t xml:space="preserve">    Minority Interest</t>
  </si>
  <si>
    <t xml:space="preserve"> Non -current liabilities</t>
  </si>
  <si>
    <t xml:space="preserve">    Long term loan</t>
  </si>
  <si>
    <t xml:space="preserve">    Redeemable Unsecured Loan Stock</t>
  </si>
  <si>
    <t xml:space="preserve">  Short term borrowings</t>
  </si>
  <si>
    <t>Total Liabilities</t>
  </si>
  <si>
    <t>TOTAL EQUITY AND LIABILITIES</t>
  </si>
  <si>
    <t>Net Assets per share attributable to equity holders</t>
  </si>
  <si>
    <t>EPS - Basic  (Sen)</t>
  </si>
  <si>
    <t>As at 1 January 2009</t>
  </si>
  <si>
    <t>Equity</t>
  </si>
  <si>
    <t>Attributable to :</t>
  </si>
  <si>
    <t xml:space="preserve"> Equity holders of the Company</t>
  </si>
  <si>
    <t xml:space="preserve"> Minority Interest</t>
  </si>
  <si>
    <t xml:space="preserve">Minority </t>
  </si>
  <si>
    <t>Interest</t>
  </si>
  <si>
    <t>Minority interest on accumulated loss b/f</t>
  </si>
  <si>
    <t xml:space="preserve"> Depreciation</t>
  </si>
  <si>
    <t xml:space="preserve"> Bad debt written off</t>
  </si>
  <si>
    <t xml:space="preserve">Shares cancellation </t>
  </si>
  <si>
    <t xml:space="preserve">Cancellation  of RCCPS B </t>
  </si>
  <si>
    <t>Acqusition of equity interest in sudsidiaries companies</t>
  </si>
  <si>
    <t>Cancellation of ordinary shares</t>
  </si>
  <si>
    <t>Refund of dividend as result of cancellation of shares</t>
  </si>
  <si>
    <t>Cumulative Loss for the Period</t>
  </si>
  <si>
    <t xml:space="preserve"> Finance cost</t>
  </si>
  <si>
    <t xml:space="preserve"> 31 December 2009</t>
  </si>
  <si>
    <t>for the quarter ended  31 December 2009</t>
  </si>
  <si>
    <t>up to 31  December 2009</t>
  </si>
  <si>
    <t>Cumulative 12-month Period</t>
  </si>
  <si>
    <t>Period up to 31 December 2008</t>
  </si>
  <si>
    <t>12-month</t>
  </si>
  <si>
    <t>31/12/2009</t>
  </si>
  <si>
    <t>31/12/2008</t>
  </si>
  <si>
    <t>Profit / (loss)  before tax</t>
  </si>
  <si>
    <t>As 31 December 2008</t>
  </si>
  <si>
    <t>As at 31 December 2009</t>
  </si>
  <si>
    <t xml:space="preserve"> Sale proceeds of ordinary share</t>
  </si>
  <si>
    <t>(Gain)/Loss from disposal of property, plant and equipment</t>
  </si>
  <si>
    <t>GLOBAL CARRIERS BHD</t>
  </si>
  <si>
    <t xml:space="preserve"> Provisions no longer required</t>
  </si>
  <si>
    <t xml:space="preserve"> Shipbuilding under construction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</si>
</sst>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&quot;R&quot;* #,##0.00_);_(&quot;R&quot;* \(#,##0.00\);_(&quot;R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* #,##0.0_);_(* \(#,##0.0\);_(* &quot;-&quot;??_);_(@_)"/>
    <numFmt numFmtId="185" formatCode="_(* #,##0_);_(* \(#,##0\);_(* &quot;-&quot;??_);_(@_)"/>
    <numFmt numFmtId="186" formatCode="_(* #,##0.000_);_(* \(#,##0.000\);_(* &quot;-&quot;??_);_(@_)"/>
    <numFmt numFmtId="187" formatCode="_(* #,##0.0000_);_(* \(#,##0.0000\);_(* &quot;-&quot;??_);_(@_)"/>
    <numFmt numFmtId="188" formatCode="_(* #,##0.0_);_(* \(#,##0.0\);_(* &quot;-&quot;?_);_(@_)"/>
    <numFmt numFmtId="189" formatCode="0.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"/>
    <numFmt numFmtId="196" formatCode="0_);[Red]\(0\)"/>
    <numFmt numFmtId="197" formatCode="0.0_);[Red]\(0.0\)"/>
    <numFmt numFmtId="198" formatCode="0.00_);[Red]\(0.00\)"/>
    <numFmt numFmtId="199" formatCode="[$-409]dddd\,\ mmmm\ dd\,\ yyyy"/>
    <numFmt numFmtId="200" formatCode="0_);\(0\)"/>
    <numFmt numFmtId="201" formatCode="0.0_);\(0.0\)"/>
    <numFmt numFmtId="202" formatCode="0.00_);\(0.00\)"/>
  </numFmts>
  <fonts count="1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85" fontId="2" fillId="0" borderId="0" xfId="15" applyNumberFormat="1" applyFont="1" applyAlignment="1">
      <alignment/>
    </xf>
    <xf numFmtId="185" fontId="2" fillId="0" borderId="1" xfId="15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15" fontId="1" fillId="0" borderId="0" xfId="0" applyNumberFormat="1" applyFont="1" applyAlignment="1">
      <alignment horizontal="left"/>
    </xf>
    <xf numFmtId="185" fontId="2" fillId="0" borderId="2" xfId="15" applyNumberFormat="1" applyFont="1" applyBorder="1" applyAlignment="1">
      <alignment/>
    </xf>
    <xf numFmtId="185" fontId="1" fillId="0" borderId="0" xfId="15" applyNumberFormat="1" applyFont="1" applyAlignment="1">
      <alignment/>
    </xf>
    <xf numFmtId="185" fontId="1" fillId="0" borderId="0" xfId="15" applyNumberFormat="1" applyFont="1" applyAlignment="1">
      <alignment horizontal="center"/>
    </xf>
    <xf numFmtId="185" fontId="3" fillId="0" borderId="0" xfId="15" applyNumberFormat="1" applyFont="1" applyAlignment="1">
      <alignment/>
    </xf>
    <xf numFmtId="185" fontId="2" fillId="0" borderId="0" xfId="15" applyNumberFormat="1" applyFont="1" applyBorder="1" applyAlignment="1">
      <alignment/>
    </xf>
    <xf numFmtId="185" fontId="2" fillId="0" borderId="3" xfId="15" applyNumberFormat="1" applyFont="1" applyBorder="1" applyAlignment="1">
      <alignment/>
    </xf>
    <xf numFmtId="43" fontId="2" fillId="0" borderId="0" xfId="15" applyFont="1" applyBorder="1" applyAlignment="1">
      <alignment/>
    </xf>
    <xf numFmtId="43" fontId="2" fillId="0" borderId="0" xfId="15" applyFont="1" applyAlignment="1">
      <alignment/>
    </xf>
    <xf numFmtId="15" fontId="1" fillId="0" borderId="0" xfId="0" applyNumberFormat="1" applyFont="1" applyAlignment="1">
      <alignment horizontal="center"/>
    </xf>
    <xf numFmtId="185" fontId="2" fillId="0" borderId="2" xfId="0" applyNumberFormat="1" applyFont="1" applyBorder="1" applyAlignment="1">
      <alignment/>
    </xf>
    <xf numFmtId="41" fontId="2" fillId="0" borderId="0" xfId="16" applyFont="1" applyAlignment="1">
      <alignment/>
    </xf>
    <xf numFmtId="185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85" fontId="2" fillId="0" borderId="0" xfId="0" applyNumberFormat="1" applyFont="1" applyBorder="1" applyAlignment="1">
      <alignment/>
    </xf>
    <xf numFmtId="43" fontId="1" fillId="0" borderId="0" xfId="15" applyFont="1" applyAlignment="1">
      <alignment/>
    </xf>
    <xf numFmtId="43" fontId="1" fillId="0" borderId="0" xfId="15" applyFont="1" applyAlignment="1">
      <alignment horizontal="left"/>
    </xf>
    <xf numFmtId="43" fontId="2" fillId="0" borderId="0" xfId="15" applyNumberFormat="1" applyFont="1" applyBorder="1" applyAlignment="1">
      <alignment/>
    </xf>
    <xf numFmtId="41" fontId="2" fillId="0" borderId="0" xfId="0" applyNumberFormat="1" applyFont="1" applyAlignment="1">
      <alignment/>
    </xf>
    <xf numFmtId="185" fontId="2" fillId="0" borderId="4" xfId="15" applyNumberFormat="1" applyFont="1" applyBorder="1" applyAlignment="1">
      <alignment/>
    </xf>
    <xf numFmtId="0" fontId="8" fillId="0" borderId="0" xfId="0" applyFont="1" applyAlignment="1">
      <alignment/>
    </xf>
    <xf numFmtId="43" fontId="9" fillId="0" borderId="0" xfId="15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5" fontId="9" fillId="0" borderId="0" xfId="0" applyNumberFormat="1" applyFont="1" applyAlignment="1">
      <alignment horizontal="center"/>
    </xf>
    <xf numFmtId="43" fontId="8" fillId="0" borderId="0" xfId="15" applyFont="1" applyAlignment="1">
      <alignment/>
    </xf>
    <xf numFmtId="185" fontId="8" fillId="0" borderId="0" xfId="15" applyNumberFormat="1" applyFont="1" applyAlignment="1">
      <alignment/>
    </xf>
    <xf numFmtId="185" fontId="8" fillId="0" borderId="1" xfId="15" applyNumberFormat="1" applyFont="1" applyBorder="1" applyAlignment="1">
      <alignment/>
    </xf>
    <xf numFmtId="185" fontId="8" fillId="0" borderId="0" xfId="15" applyNumberFormat="1" applyFont="1" applyBorder="1" applyAlignment="1">
      <alignment/>
    </xf>
    <xf numFmtId="185" fontId="8" fillId="0" borderId="3" xfId="15" applyNumberFormat="1" applyFont="1" applyBorder="1" applyAlignment="1">
      <alignment/>
    </xf>
    <xf numFmtId="185" fontId="8" fillId="0" borderId="2" xfId="15" applyNumberFormat="1" applyFont="1" applyBorder="1" applyAlignment="1">
      <alignment/>
    </xf>
    <xf numFmtId="0" fontId="1" fillId="0" borderId="0" xfId="0" applyFont="1" applyAlignment="1">
      <alignment horizontal="left"/>
    </xf>
    <xf numFmtId="15" fontId="2" fillId="0" borderId="0" xfId="0" applyNumberFormat="1" applyFont="1" applyAlignment="1">
      <alignment horizontal="left"/>
    </xf>
    <xf numFmtId="43" fontId="8" fillId="0" borderId="0" xfId="15" applyFont="1" applyBorder="1" applyAlignment="1">
      <alignment/>
    </xf>
    <xf numFmtId="185" fontId="8" fillId="0" borderId="0" xfId="0" applyNumberFormat="1" applyFont="1" applyBorder="1" applyAlignment="1">
      <alignment/>
    </xf>
    <xf numFmtId="43" fontId="2" fillId="0" borderId="0" xfId="0" applyNumberFormat="1" applyFont="1" applyAlignment="1">
      <alignment/>
    </xf>
    <xf numFmtId="185" fontId="1" fillId="0" borderId="2" xfId="15" applyNumberFormat="1" applyFont="1" applyBorder="1" applyAlignment="1">
      <alignment/>
    </xf>
    <xf numFmtId="202" fontId="2" fillId="0" borderId="0" xfId="0" applyNumberFormat="1" applyFont="1" applyAlignment="1">
      <alignment/>
    </xf>
    <xf numFmtId="185" fontId="1" fillId="0" borderId="0" xfId="15" applyNumberFormat="1" applyFont="1" applyBorder="1" applyAlignment="1">
      <alignment/>
    </xf>
    <xf numFmtId="185" fontId="1" fillId="0" borderId="4" xfId="15" applyNumberFormat="1" applyFont="1" applyBorder="1" applyAlignment="1">
      <alignment/>
    </xf>
    <xf numFmtId="43" fontId="1" fillId="0" borderId="0" xfId="15" applyNumberFormat="1" applyFont="1" applyAlignment="1">
      <alignment/>
    </xf>
    <xf numFmtId="185" fontId="2" fillId="0" borderId="0" xfId="15" applyNumberFormat="1" applyFont="1" applyAlignment="1">
      <alignment horizontal="right"/>
    </xf>
    <xf numFmtId="0" fontId="10" fillId="0" borderId="0" xfId="0" applyFont="1" applyAlignment="1">
      <alignment/>
    </xf>
    <xf numFmtId="43" fontId="10" fillId="0" borderId="0" xfId="15" applyFont="1" applyBorder="1" applyAlignment="1">
      <alignment/>
    </xf>
    <xf numFmtId="185" fontId="10" fillId="0" borderId="0" xfId="15" applyNumberFormat="1" applyFont="1" applyBorder="1" applyAlignment="1">
      <alignment/>
    </xf>
    <xf numFmtId="185" fontId="11" fillId="0" borderId="0" xfId="15" applyNumberFormat="1" applyFont="1" applyBorder="1" applyAlignment="1">
      <alignment/>
    </xf>
    <xf numFmtId="0" fontId="11" fillId="0" borderId="0" xfId="0" applyFont="1" applyAlignment="1">
      <alignment/>
    </xf>
    <xf numFmtId="185" fontId="12" fillId="0" borderId="0" xfId="0" applyNumberFormat="1" applyFont="1" applyBorder="1" applyAlignment="1">
      <alignment/>
    </xf>
    <xf numFmtId="185" fontId="12" fillId="0" borderId="0" xfId="15" applyNumberFormat="1" applyFont="1" applyBorder="1" applyAlignment="1">
      <alignment/>
    </xf>
    <xf numFmtId="185" fontId="10" fillId="0" borderId="0" xfId="15" applyNumberFormat="1" applyFont="1" applyAlignment="1">
      <alignment/>
    </xf>
    <xf numFmtId="185" fontId="10" fillId="0" borderId="0" xfId="15" applyNumberFormat="1" applyFont="1" applyBorder="1" applyAlignment="1">
      <alignment horizontal="center"/>
    </xf>
    <xf numFmtId="185" fontId="8" fillId="0" borderId="0" xfId="0" applyNumberFormat="1" applyFont="1" applyAlignment="1">
      <alignment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2"/>
  <sheetViews>
    <sheetView view="pageBreakPreview" zoomScaleSheetLayoutView="100" workbookViewId="0" topLeftCell="A72">
      <selection activeCell="B83" sqref="B83"/>
    </sheetView>
  </sheetViews>
  <sheetFormatPr defaultColWidth="9.140625" defaultRowHeight="12.75" outlineLevelCol="1"/>
  <cols>
    <col min="1" max="1" width="5.7109375" style="2" customWidth="1"/>
    <col min="2" max="2" width="3.8515625" style="17" customWidth="1"/>
    <col min="3" max="3" width="54.00390625" style="2" customWidth="1"/>
    <col min="4" max="4" width="19.421875" style="2" customWidth="1"/>
    <col min="5" max="5" width="4.140625" style="2" customWidth="1"/>
    <col min="6" max="6" width="19.28125" style="2" customWidth="1"/>
    <col min="7" max="7" width="14.8515625" style="2" hidden="1" customWidth="1"/>
    <col min="8" max="8" width="13.140625" style="2" hidden="1" customWidth="1" outlineLevel="1"/>
    <col min="9" max="9" width="13.421875" style="2" bestFit="1" customWidth="1" collapsed="1"/>
    <col min="10" max="16384" width="9.140625" style="2" customWidth="1"/>
  </cols>
  <sheetData>
    <row r="1" spans="1:6" ht="15.75">
      <c r="A1" s="29"/>
      <c r="B1" s="30" t="s">
        <v>163</v>
      </c>
      <c r="C1" s="31"/>
      <c r="D1" s="29"/>
      <c r="E1" s="29"/>
      <c r="F1" s="29"/>
    </row>
    <row r="2" spans="1:6" ht="15.75">
      <c r="A2" s="29"/>
      <c r="B2" s="30" t="s">
        <v>0</v>
      </c>
      <c r="C2" s="31"/>
      <c r="D2" s="29"/>
      <c r="E2" s="29"/>
      <c r="F2" s="29"/>
    </row>
    <row r="3" spans="1:7" ht="15.75">
      <c r="A3" s="29"/>
      <c r="B3" s="30"/>
      <c r="C3" s="31"/>
      <c r="D3" s="32" t="s">
        <v>6</v>
      </c>
      <c r="E3" s="32"/>
      <c r="F3" s="32" t="s">
        <v>6</v>
      </c>
      <c r="G3" s="3"/>
    </row>
    <row r="4" spans="1:7" ht="15.75">
      <c r="A4" s="29"/>
      <c r="B4" s="30"/>
      <c r="C4" s="31"/>
      <c r="D4" s="32" t="s">
        <v>155</v>
      </c>
      <c r="E4" s="32"/>
      <c r="F4" s="32" t="s">
        <v>155</v>
      </c>
      <c r="G4" s="3"/>
    </row>
    <row r="5" spans="1:8" ht="15.75">
      <c r="A5" s="29"/>
      <c r="B5" s="30"/>
      <c r="C5" s="31"/>
      <c r="D5" s="32" t="s">
        <v>35</v>
      </c>
      <c r="E5" s="32"/>
      <c r="F5" s="32" t="s">
        <v>56</v>
      </c>
      <c r="G5" s="3"/>
      <c r="H5" s="3" t="s">
        <v>36</v>
      </c>
    </row>
    <row r="6" spans="1:8" s="1" customFormat="1" ht="15.75">
      <c r="A6" s="31"/>
      <c r="B6" s="30"/>
      <c r="C6" s="31"/>
      <c r="D6" s="33">
        <v>40178</v>
      </c>
      <c r="E6" s="33"/>
      <c r="F6" s="33">
        <v>39813</v>
      </c>
      <c r="G6" s="18"/>
      <c r="H6" s="18">
        <v>37621</v>
      </c>
    </row>
    <row r="7" spans="1:8" s="1" customFormat="1" ht="15.75">
      <c r="A7" s="31"/>
      <c r="B7" s="30"/>
      <c r="C7" s="31"/>
      <c r="D7" s="32" t="s">
        <v>1</v>
      </c>
      <c r="E7" s="32"/>
      <c r="F7" s="32" t="s">
        <v>1</v>
      </c>
      <c r="G7" s="3"/>
      <c r="H7" s="3" t="s">
        <v>1</v>
      </c>
    </row>
    <row r="8" spans="1:8" s="1" customFormat="1" ht="15.75">
      <c r="A8" s="31"/>
      <c r="B8" s="30"/>
      <c r="C8" s="31"/>
      <c r="D8" s="32"/>
      <c r="E8" s="32"/>
      <c r="F8" s="32"/>
      <c r="G8" s="3"/>
      <c r="H8" s="3"/>
    </row>
    <row r="9" spans="1:6" ht="15.75">
      <c r="A9" s="29"/>
      <c r="B9" s="30" t="s">
        <v>75</v>
      </c>
      <c r="C9" s="29"/>
      <c r="D9" s="29"/>
      <c r="E9" s="29"/>
      <c r="F9" s="29"/>
    </row>
    <row r="10" spans="1:8" ht="15.75">
      <c r="A10" s="29"/>
      <c r="B10" s="34" t="s">
        <v>158</v>
      </c>
      <c r="C10" s="29"/>
      <c r="D10" s="35">
        <f>+Income!E32</f>
        <v>-16664783</v>
      </c>
      <c r="E10" s="35"/>
      <c r="F10" s="35">
        <v>3817230</v>
      </c>
      <c r="G10" s="5"/>
      <c r="H10" s="5">
        <v>-59573272</v>
      </c>
    </row>
    <row r="11" spans="1:7" ht="15.75">
      <c r="A11" s="29"/>
      <c r="B11" s="34"/>
      <c r="C11" s="29"/>
      <c r="D11" s="35"/>
      <c r="E11" s="35"/>
      <c r="F11" s="35"/>
      <c r="G11" s="5"/>
    </row>
    <row r="12" spans="1:7" ht="15.75">
      <c r="A12" s="29"/>
      <c r="B12" s="34" t="s">
        <v>60</v>
      </c>
      <c r="C12" s="29"/>
      <c r="D12" s="35"/>
      <c r="E12" s="35"/>
      <c r="F12" s="35"/>
      <c r="G12" s="5"/>
    </row>
    <row r="13" spans="1:7" ht="15.75">
      <c r="A13" s="29"/>
      <c r="B13" s="34"/>
      <c r="C13" s="34" t="s">
        <v>142</v>
      </c>
      <c r="D13" s="35">
        <v>752168</v>
      </c>
      <c r="E13" s="35"/>
      <c r="F13" s="35">
        <v>0</v>
      </c>
      <c r="G13" s="5"/>
    </row>
    <row r="14" spans="1:8" ht="15.75">
      <c r="A14" s="29"/>
      <c r="B14" s="34"/>
      <c r="C14" s="34" t="s">
        <v>141</v>
      </c>
      <c r="D14" s="35">
        <v>11050384</v>
      </c>
      <c r="E14" s="35"/>
      <c r="F14" s="35">
        <v>9589440</v>
      </c>
      <c r="G14" s="5"/>
      <c r="H14" s="5">
        <v>14541180</v>
      </c>
    </row>
    <row r="15" spans="1:8" ht="15.75">
      <c r="A15" s="29"/>
      <c r="B15" s="34"/>
      <c r="C15" s="34" t="s">
        <v>164</v>
      </c>
      <c r="D15" s="35">
        <v>-9081933</v>
      </c>
      <c r="E15" s="35"/>
      <c r="F15" s="35">
        <v>-4609000</v>
      </c>
      <c r="G15" s="5"/>
      <c r="H15" s="5"/>
    </row>
    <row r="16" spans="1:8" ht="15.75">
      <c r="A16" s="29"/>
      <c r="B16" s="34"/>
      <c r="C16" s="34" t="s">
        <v>162</v>
      </c>
      <c r="D16" s="35">
        <v>4311108</v>
      </c>
      <c r="E16" s="35"/>
      <c r="F16" s="35">
        <v>-2638221</v>
      </c>
      <c r="G16" s="5"/>
      <c r="H16" s="5"/>
    </row>
    <row r="17" spans="1:8" ht="15.75">
      <c r="A17" s="29"/>
      <c r="B17" s="34"/>
      <c r="C17" s="34" t="s">
        <v>149</v>
      </c>
      <c r="D17" s="35">
        <v>7024113</v>
      </c>
      <c r="E17" s="35"/>
      <c r="F17" s="35">
        <v>4536331</v>
      </c>
      <c r="G17" s="5"/>
      <c r="H17" s="5"/>
    </row>
    <row r="18" spans="1:8" ht="15.75">
      <c r="A18" s="29"/>
      <c r="B18" s="34"/>
      <c r="C18" s="34"/>
      <c r="D18" s="36"/>
      <c r="E18" s="36"/>
      <c r="F18" s="36"/>
      <c r="G18" s="5"/>
      <c r="H18" s="5"/>
    </row>
    <row r="19" spans="1:8" ht="19.5" customHeight="1">
      <c r="A19" s="29"/>
      <c r="B19" s="34" t="s">
        <v>31</v>
      </c>
      <c r="C19" s="29"/>
      <c r="D19" s="37">
        <f>SUM(D10:D18)</f>
        <v>-2608943</v>
      </c>
      <c r="E19" s="37"/>
      <c r="F19" s="37">
        <f>SUM(F10:F18)</f>
        <v>10695780</v>
      </c>
      <c r="G19" s="14"/>
      <c r="H19" s="14"/>
    </row>
    <row r="20" spans="1:8" ht="15.75">
      <c r="A20" s="29"/>
      <c r="B20" s="34"/>
      <c r="C20" s="29"/>
      <c r="D20" s="35"/>
      <c r="E20" s="37"/>
      <c r="F20" s="35"/>
      <c r="G20" s="5"/>
      <c r="H20" s="5"/>
    </row>
    <row r="21" spans="1:8" ht="16.5" customHeight="1">
      <c r="A21" s="29"/>
      <c r="B21" s="34" t="s">
        <v>2</v>
      </c>
      <c r="C21" s="29"/>
      <c r="D21" s="35"/>
      <c r="E21" s="37"/>
      <c r="F21" s="35"/>
      <c r="G21" s="5"/>
      <c r="H21" s="5"/>
    </row>
    <row r="22" spans="1:8" ht="16.5" customHeight="1">
      <c r="A22" s="29"/>
      <c r="B22" s="34"/>
      <c r="C22" s="29" t="s">
        <v>57</v>
      </c>
      <c r="D22" s="35">
        <v>202801</v>
      </c>
      <c r="E22" s="37"/>
      <c r="F22" s="35">
        <v>4084527</v>
      </c>
      <c r="G22" s="5"/>
      <c r="H22" s="5"/>
    </row>
    <row r="23" spans="1:8" ht="16.5" customHeight="1">
      <c r="A23" s="29"/>
      <c r="B23" s="34"/>
      <c r="C23" s="29" t="s">
        <v>62</v>
      </c>
      <c r="D23" s="35">
        <v>619468</v>
      </c>
      <c r="E23" s="37"/>
      <c r="F23" s="35">
        <v>1117630</v>
      </c>
      <c r="G23" s="5"/>
      <c r="H23" s="5"/>
    </row>
    <row r="24" spans="1:8" ht="16.5" customHeight="1">
      <c r="A24" s="29"/>
      <c r="B24" s="34"/>
      <c r="C24" s="29" t="s">
        <v>58</v>
      </c>
      <c r="D24" s="36">
        <v>12340015</v>
      </c>
      <c r="E24" s="36"/>
      <c r="F24" s="36">
        <v>-1650476</v>
      </c>
      <c r="G24" s="37"/>
      <c r="H24" s="5"/>
    </row>
    <row r="25" spans="1:9" ht="19.5" customHeight="1">
      <c r="A25" s="29"/>
      <c r="B25" s="34" t="s">
        <v>28</v>
      </c>
      <c r="C25" s="29"/>
      <c r="D25" s="37">
        <f>SUM(D19:D24)</f>
        <v>10553341</v>
      </c>
      <c r="E25" s="37"/>
      <c r="F25" s="37">
        <f>SUM(F19:F24)</f>
        <v>14247461</v>
      </c>
      <c r="G25" s="14"/>
      <c r="H25" s="14">
        <f>SUM(H19:H24)</f>
        <v>0</v>
      </c>
      <c r="I25" s="22"/>
    </row>
    <row r="26" spans="1:9" ht="18" customHeight="1">
      <c r="A26" s="29"/>
      <c r="B26" s="34" t="s">
        <v>39</v>
      </c>
      <c r="C26" s="29"/>
      <c r="D26" s="36">
        <v>-36373</v>
      </c>
      <c r="E26" s="36"/>
      <c r="F26" s="36">
        <v>-64957</v>
      </c>
      <c r="G26" s="14"/>
      <c r="H26" s="14">
        <v>-175733</v>
      </c>
      <c r="I26" s="23"/>
    </row>
    <row r="27" spans="1:8" ht="19.5" customHeight="1">
      <c r="A27" s="29"/>
      <c r="B27" s="34" t="s">
        <v>41</v>
      </c>
      <c r="C27" s="29"/>
      <c r="D27" s="38">
        <f>SUM(D25:D26)</f>
        <v>10516968</v>
      </c>
      <c r="E27" s="38"/>
      <c r="F27" s="38">
        <f>SUM(F25:F26)</f>
        <v>14182504</v>
      </c>
      <c r="G27" s="14"/>
      <c r="H27" s="15">
        <f>SUM(H25:H26)</f>
        <v>-175733</v>
      </c>
    </row>
    <row r="28" spans="1:8" ht="15.75">
      <c r="A28" s="29"/>
      <c r="B28" s="34"/>
      <c r="C28" s="29"/>
      <c r="D28" s="35"/>
      <c r="E28" s="37"/>
      <c r="F28" s="35"/>
      <c r="G28" s="14"/>
      <c r="H28" s="5"/>
    </row>
    <row r="29" spans="1:8" ht="17.25" customHeight="1">
      <c r="A29" s="29"/>
      <c r="B29" s="30" t="s">
        <v>3</v>
      </c>
      <c r="C29" s="29"/>
      <c r="D29" s="35"/>
      <c r="E29" s="37"/>
      <c r="F29" s="35"/>
      <c r="G29" s="14"/>
      <c r="H29" s="5"/>
    </row>
    <row r="30" spans="1:9" ht="15.75">
      <c r="A30" s="29"/>
      <c r="B30" s="34" t="s">
        <v>54</v>
      </c>
      <c r="C30" s="29"/>
      <c r="D30" s="35">
        <v>-131413463</v>
      </c>
      <c r="E30" s="37"/>
      <c r="F30" s="35">
        <v>-9904475</v>
      </c>
      <c r="G30" s="14"/>
      <c r="H30" s="5">
        <v>-134084</v>
      </c>
      <c r="I30" s="21"/>
    </row>
    <row r="31" spans="1:9" ht="15.75">
      <c r="A31" s="29"/>
      <c r="B31" s="34" t="s">
        <v>113</v>
      </c>
      <c r="C31" s="29"/>
      <c r="D31" s="35">
        <v>11368000</v>
      </c>
      <c r="E31" s="37"/>
      <c r="F31" s="35">
        <v>9800000</v>
      </c>
      <c r="G31" s="14"/>
      <c r="H31" s="5"/>
      <c r="I31" s="21"/>
    </row>
    <row r="32" spans="1:9" ht="15.75">
      <c r="A32" s="29"/>
      <c r="B32" s="34" t="s">
        <v>161</v>
      </c>
      <c r="C32" s="29"/>
      <c r="D32" s="35">
        <v>499413</v>
      </c>
      <c r="E32" s="37"/>
      <c r="F32" s="35">
        <v>34857115</v>
      </c>
      <c r="G32" s="14"/>
      <c r="H32" s="5"/>
      <c r="I32" s="21"/>
    </row>
    <row r="33" spans="1:9" ht="15.75">
      <c r="A33" s="29"/>
      <c r="B33" s="34" t="s">
        <v>78</v>
      </c>
      <c r="C33" s="29"/>
      <c r="D33" s="35">
        <v>14818311</v>
      </c>
      <c r="E33" s="37"/>
      <c r="F33" s="35">
        <v>0</v>
      </c>
      <c r="G33" s="14"/>
      <c r="H33" s="5"/>
      <c r="I33" s="21"/>
    </row>
    <row r="34" spans="1:9" ht="15.75">
      <c r="A34" s="29"/>
      <c r="B34" s="34" t="s">
        <v>165</v>
      </c>
      <c r="C34" s="29"/>
      <c r="D34" s="35">
        <v>40425003</v>
      </c>
      <c r="E34" s="37"/>
      <c r="F34" s="35">
        <v>-73892271</v>
      </c>
      <c r="G34" s="14"/>
      <c r="H34" s="5">
        <v>312000</v>
      </c>
      <c r="I34" s="21"/>
    </row>
    <row r="35" spans="1:9" ht="7.5" customHeight="1">
      <c r="A35" s="29"/>
      <c r="B35" s="34"/>
      <c r="C35" s="29"/>
      <c r="D35" s="36"/>
      <c r="E35" s="36"/>
      <c r="F35" s="36"/>
      <c r="G35" s="14"/>
      <c r="H35" s="5">
        <v>-7054286</v>
      </c>
      <c r="I35" s="21"/>
    </row>
    <row r="36" spans="1:8" ht="16.5" customHeight="1">
      <c r="A36" s="29"/>
      <c r="B36" s="34"/>
      <c r="C36" s="29"/>
      <c r="D36" s="38">
        <f>SUM(D30:D35)</f>
        <v>-64302736</v>
      </c>
      <c r="E36" s="38"/>
      <c r="F36" s="38">
        <f>SUM(F30:F35)</f>
        <v>-39139631</v>
      </c>
      <c r="G36" s="14"/>
      <c r="H36" s="15">
        <f>SUM(H30:H35)</f>
        <v>-6876370</v>
      </c>
    </row>
    <row r="37" spans="1:8" ht="16.5" customHeight="1">
      <c r="A37" s="29"/>
      <c r="B37" s="34"/>
      <c r="C37" s="29"/>
      <c r="D37" s="37"/>
      <c r="E37" s="37"/>
      <c r="F37" s="37"/>
      <c r="G37" s="14"/>
      <c r="H37" s="14"/>
    </row>
    <row r="38" spans="1:8" ht="16.5" customHeight="1">
      <c r="A38" s="29"/>
      <c r="B38" s="30" t="s">
        <v>38</v>
      </c>
      <c r="C38" s="29"/>
      <c r="D38" s="37"/>
      <c r="E38" s="37"/>
      <c r="F38" s="37"/>
      <c r="G38" s="14"/>
      <c r="H38" s="14"/>
    </row>
    <row r="39" spans="1:8" ht="16.5" customHeight="1" hidden="1">
      <c r="A39" s="29"/>
      <c r="B39" s="34" t="s">
        <v>66</v>
      </c>
      <c r="C39" s="29"/>
      <c r="D39" s="37">
        <v>0</v>
      </c>
      <c r="E39" s="37"/>
      <c r="F39" s="37">
        <v>0</v>
      </c>
      <c r="G39" s="14"/>
      <c r="H39" s="14"/>
    </row>
    <row r="40" spans="1:8" ht="16.5" customHeight="1">
      <c r="A40" s="29"/>
      <c r="B40" s="34" t="s">
        <v>67</v>
      </c>
      <c r="C40" s="29"/>
      <c r="D40" s="37">
        <v>0</v>
      </c>
      <c r="E40" s="37"/>
      <c r="F40" s="37">
        <v>-2651942</v>
      </c>
      <c r="G40" s="14"/>
      <c r="H40" s="14"/>
    </row>
    <row r="41" spans="1:8" ht="16.5" customHeight="1">
      <c r="A41" s="29"/>
      <c r="B41" s="34" t="s">
        <v>97</v>
      </c>
      <c r="C41" s="29"/>
      <c r="D41" s="37">
        <v>-24389461</v>
      </c>
      <c r="E41" s="37"/>
      <c r="F41" s="37">
        <v>-26494411</v>
      </c>
      <c r="G41" s="14"/>
      <c r="H41" s="14"/>
    </row>
    <row r="42" spans="1:8" ht="17.25" customHeight="1">
      <c r="A42" s="29"/>
      <c r="B42" s="34" t="s">
        <v>105</v>
      </c>
      <c r="C42" s="29"/>
      <c r="D42" s="37">
        <v>-7024113</v>
      </c>
      <c r="E42" s="37"/>
      <c r="F42" s="37">
        <f>-F17</f>
        <v>-4536331</v>
      </c>
      <c r="G42" s="14"/>
      <c r="H42" s="14"/>
    </row>
    <row r="43" spans="1:8" ht="17.25" customHeight="1" hidden="1">
      <c r="A43" s="29"/>
      <c r="B43" s="34" t="s">
        <v>106</v>
      </c>
      <c r="C43" s="29"/>
      <c r="D43" s="37">
        <v>0</v>
      </c>
      <c r="E43" s="37"/>
      <c r="F43" s="37">
        <v>0</v>
      </c>
      <c r="G43" s="14"/>
      <c r="H43" s="14"/>
    </row>
    <row r="44" spans="1:8" ht="16.5" customHeight="1">
      <c r="A44" s="29"/>
      <c r="B44" s="34" t="s">
        <v>106</v>
      </c>
      <c r="C44" s="29"/>
      <c r="D44" s="37">
        <v>11464340</v>
      </c>
      <c r="E44" s="37"/>
      <c r="F44" s="37">
        <v>7652209</v>
      </c>
      <c r="G44" s="14"/>
      <c r="H44" s="14"/>
    </row>
    <row r="45" spans="1:8" ht="16.5" customHeight="1" hidden="1">
      <c r="A45" s="29"/>
      <c r="B45" s="34" t="s">
        <v>91</v>
      </c>
      <c r="C45" s="29"/>
      <c r="D45" s="37">
        <v>0</v>
      </c>
      <c r="E45" s="37"/>
      <c r="F45" s="37">
        <v>0</v>
      </c>
      <c r="G45" s="14"/>
      <c r="H45" s="14"/>
    </row>
    <row r="46" spans="1:8" ht="16.5" customHeight="1">
      <c r="A46" s="29"/>
      <c r="B46" s="34" t="s">
        <v>114</v>
      </c>
      <c r="C46" s="29"/>
      <c r="D46" s="37">
        <v>75577763</v>
      </c>
      <c r="E46" s="37"/>
      <c r="F46" s="37">
        <v>54292298</v>
      </c>
      <c r="G46" s="14"/>
      <c r="H46" s="14"/>
    </row>
    <row r="47" spans="1:8" ht="16.5" customHeight="1">
      <c r="A47" s="29"/>
      <c r="B47" s="34" t="s">
        <v>91</v>
      </c>
      <c r="C47" s="29"/>
      <c r="D47" s="37">
        <v>-1819025</v>
      </c>
      <c r="E47" s="37"/>
      <c r="F47" s="37">
        <v>-4149256</v>
      </c>
      <c r="G47" s="14"/>
      <c r="H47" s="14"/>
    </row>
    <row r="48" ht="12.75">
      <c r="B48" s="17" t="s">
        <v>77</v>
      </c>
    </row>
    <row r="49" spans="1:8" ht="16.5" customHeight="1" hidden="1">
      <c r="A49" s="29"/>
      <c r="B49" s="34" t="s">
        <v>72</v>
      </c>
      <c r="C49" s="29"/>
      <c r="D49" s="37">
        <v>0</v>
      </c>
      <c r="E49" s="37"/>
      <c r="F49" s="37">
        <v>0</v>
      </c>
      <c r="G49" s="14"/>
      <c r="H49" s="14"/>
    </row>
    <row r="50" spans="1:8" ht="17.25" customHeight="1" hidden="1">
      <c r="A50" s="29"/>
      <c r="B50" s="34" t="s">
        <v>64</v>
      </c>
      <c r="C50" s="29"/>
      <c r="D50" s="37">
        <v>0</v>
      </c>
      <c r="E50" s="37"/>
      <c r="F50" s="37">
        <v>0</v>
      </c>
      <c r="G50" s="14"/>
      <c r="H50" s="14">
        <v>0</v>
      </c>
    </row>
    <row r="51" spans="1:8" ht="16.5" customHeight="1">
      <c r="A51" s="29"/>
      <c r="B51" s="34"/>
      <c r="C51" s="29"/>
      <c r="D51" s="38">
        <f>SUM(D39:D50)</f>
        <v>53809504</v>
      </c>
      <c r="E51" s="38"/>
      <c r="F51" s="38">
        <f>SUM(F39:F50)</f>
        <v>24112567</v>
      </c>
      <c r="G51" s="14"/>
      <c r="H51" s="15">
        <f>SUM(H50:H50)</f>
        <v>0</v>
      </c>
    </row>
    <row r="52" spans="1:8" ht="16.5" customHeight="1">
      <c r="A52" s="29"/>
      <c r="B52" s="34"/>
      <c r="C52" s="29"/>
      <c r="D52" s="37"/>
      <c r="E52" s="37"/>
      <c r="F52" s="37"/>
      <c r="G52" s="14"/>
      <c r="H52" s="14"/>
    </row>
    <row r="53" spans="1:8" ht="17.25" customHeight="1">
      <c r="A53" s="29"/>
      <c r="B53" s="30" t="s">
        <v>4</v>
      </c>
      <c r="C53" s="29"/>
      <c r="D53" s="35"/>
      <c r="E53" s="37"/>
      <c r="F53" s="35"/>
      <c r="G53" s="14"/>
      <c r="H53" s="5"/>
    </row>
    <row r="54" spans="1:8" ht="15.75">
      <c r="A54" s="29"/>
      <c r="B54" s="34" t="s">
        <v>32</v>
      </c>
      <c r="C54" s="29"/>
      <c r="D54" s="35">
        <f>D27+D36+D51</f>
        <v>23736</v>
      </c>
      <c r="E54" s="37"/>
      <c r="F54" s="35">
        <f>F27+F36+F51</f>
        <v>-844560</v>
      </c>
      <c r="G54" s="14"/>
      <c r="H54" s="5">
        <f>H27+H36+H51</f>
        <v>-7052103</v>
      </c>
    </row>
    <row r="55" spans="1:8" ht="15.75">
      <c r="A55" s="29"/>
      <c r="B55" s="34" t="s">
        <v>69</v>
      </c>
      <c r="C55" s="29"/>
      <c r="D55" s="36">
        <v>12590603</v>
      </c>
      <c r="E55" s="36"/>
      <c r="F55" s="36">
        <v>13435163</v>
      </c>
      <c r="G55" s="14"/>
      <c r="H55" s="5">
        <v>-3326944</v>
      </c>
    </row>
    <row r="56" spans="1:8" ht="21.75" customHeight="1" thickBot="1">
      <c r="A56" s="29"/>
      <c r="B56" s="34" t="s">
        <v>68</v>
      </c>
      <c r="C56" s="29"/>
      <c r="D56" s="39">
        <f>SUM(D54:D55)</f>
        <v>12614339</v>
      </c>
      <c r="E56" s="39"/>
      <c r="F56" s="39">
        <f>SUM(F54:F55)</f>
        <v>12590603</v>
      </c>
      <c r="G56" s="14"/>
      <c r="H56" s="10">
        <f>SUM(H54:H55)</f>
        <v>-10379047</v>
      </c>
    </row>
    <row r="57" spans="1:8" ht="16.5" thickTop="1">
      <c r="A57" s="29"/>
      <c r="B57" s="34"/>
      <c r="C57" s="29"/>
      <c r="D57" s="35"/>
      <c r="E57" s="37"/>
      <c r="F57" s="35"/>
      <c r="G57" s="5"/>
      <c r="H57" s="5"/>
    </row>
    <row r="58" spans="1:8" ht="15.75">
      <c r="A58" s="29"/>
      <c r="B58" s="34"/>
      <c r="C58" s="29"/>
      <c r="D58" s="35"/>
      <c r="E58" s="37"/>
      <c r="F58" s="35"/>
      <c r="G58" s="5"/>
      <c r="H58" s="5"/>
    </row>
    <row r="59" spans="1:8" ht="17.25" customHeight="1">
      <c r="A59" s="29"/>
      <c r="B59" s="30" t="s">
        <v>40</v>
      </c>
      <c r="C59" s="29"/>
      <c r="D59" s="35"/>
      <c r="E59" s="37"/>
      <c r="F59" s="35"/>
      <c r="G59" s="5"/>
      <c r="H59" s="5"/>
    </row>
    <row r="60" spans="1:9" ht="12.75" customHeight="1">
      <c r="A60" s="29"/>
      <c r="B60" s="34" t="s">
        <v>33</v>
      </c>
      <c r="C60" s="29"/>
      <c r="D60" s="35">
        <v>7945029</v>
      </c>
      <c r="E60" s="37"/>
      <c r="F60" s="35">
        <v>5778937</v>
      </c>
      <c r="G60" s="5"/>
      <c r="H60" s="5">
        <v>3563029</v>
      </c>
      <c r="I60" s="21"/>
    </row>
    <row r="61" spans="1:9" ht="15.75">
      <c r="A61" s="29"/>
      <c r="B61" s="34" t="s">
        <v>34</v>
      </c>
      <c r="C61" s="29"/>
      <c r="D61" s="36">
        <v>4669310</v>
      </c>
      <c r="E61" s="36"/>
      <c r="F61" s="36">
        <v>6811666</v>
      </c>
      <c r="G61" s="5"/>
      <c r="H61" s="5">
        <v>18766281</v>
      </c>
      <c r="I61" s="21"/>
    </row>
    <row r="62" spans="1:9" ht="15.75" customHeight="1" thickBot="1">
      <c r="A62" s="29"/>
      <c r="B62" s="34"/>
      <c r="C62" s="29"/>
      <c r="D62" s="39">
        <f>SUM(D60:D61)</f>
        <v>12614339</v>
      </c>
      <c r="E62" s="39"/>
      <c r="F62" s="39">
        <f>SUM(F60:F61)</f>
        <v>12590603</v>
      </c>
      <c r="G62" s="5"/>
      <c r="H62" s="5"/>
      <c r="I62" s="21"/>
    </row>
    <row r="63" spans="1:8" ht="17.25" customHeight="1" thickTop="1">
      <c r="A63" s="29"/>
      <c r="B63" s="42"/>
      <c r="C63" s="43"/>
      <c r="D63" s="37"/>
      <c r="E63" s="37"/>
      <c r="F63" s="37"/>
      <c r="G63" s="14"/>
      <c r="H63" s="14"/>
    </row>
    <row r="64" spans="1:8" s="55" customFormat="1" ht="17.25" customHeight="1">
      <c r="A64" s="51"/>
      <c r="B64" s="52"/>
      <c r="C64" s="56"/>
      <c r="D64" s="57"/>
      <c r="E64" s="53"/>
      <c r="F64" s="59"/>
      <c r="G64" s="54"/>
      <c r="H64" s="54"/>
    </row>
    <row r="65" spans="1:7" ht="15.75">
      <c r="A65" s="29"/>
      <c r="B65" s="34"/>
      <c r="C65" s="56"/>
      <c r="D65" s="58"/>
      <c r="E65" s="35"/>
      <c r="F65" s="35"/>
      <c r="G65" s="5"/>
    </row>
    <row r="66" spans="1:7" ht="15.75">
      <c r="A66" s="29"/>
      <c r="B66" s="34"/>
      <c r="C66" s="29"/>
      <c r="D66" s="35"/>
      <c r="E66" s="35"/>
      <c r="F66" s="35"/>
      <c r="G66" s="5"/>
    </row>
    <row r="67" spans="1:7" ht="15.75">
      <c r="A67" s="29"/>
      <c r="B67" s="34"/>
      <c r="C67" s="29"/>
      <c r="D67" s="35"/>
      <c r="E67" s="35"/>
      <c r="F67" s="35"/>
      <c r="G67" s="5"/>
    </row>
    <row r="68" spans="1:7" ht="15.75">
      <c r="A68" s="29"/>
      <c r="B68" s="34"/>
      <c r="C68" s="29"/>
      <c r="D68" s="35"/>
      <c r="E68" s="35"/>
      <c r="F68" s="35"/>
      <c r="G68" s="5"/>
    </row>
    <row r="69" spans="1:7" ht="15.75">
      <c r="A69" s="29"/>
      <c r="B69" s="34"/>
      <c r="C69" s="29"/>
      <c r="D69" s="35"/>
      <c r="E69" s="35"/>
      <c r="F69" s="35"/>
      <c r="G69" s="5"/>
    </row>
    <row r="70" spans="1:7" ht="15.75">
      <c r="A70" s="29"/>
      <c r="B70" s="34"/>
      <c r="C70" s="29"/>
      <c r="D70" s="35"/>
      <c r="E70" s="35"/>
      <c r="F70" s="35"/>
      <c r="G70" s="5"/>
    </row>
    <row r="71" spans="1:7" ht="15.75">
      <c r="A71" s="29"/>
      <c r="B71" s="34"/>
      <c r="C71" s="60"/>
      <c r="D71" s="35"/>
      <c r="E71" s="35"/>
      <c r="F71" s="35"/>
      <c r="G71" s="5"/>
    </row>
    <row r="72" spans="1:7" ht="15.75">
      <c r="A72" s="29"/>
      <c r="B72" s="34" t="s">
        <v>115</v>
      </c>
      <c r="C72" s="29"/>
      <c r="D72" s="35"/>
      <c r="E72" s="35"/>
      <c r="F72" s="35"/>
      <c r="G72" s="5"/>
    </row>
    <row r="73" spans="1:7" ht="15.75">
      <c r="A73" s="29"/>
      <c r="B73" s="34"/>
      <c r="C73" s="29"/>
      <c r="D73" s="35"/>
      <c r="E73" s="35"/>
      <c r="F73" s="35"/>
      <c r="G73" s="5"/>
    </row>
    <row r="74" spans="1:7" ht="15.75">
      <c r="A74" s="29"/>
      <c r="B74" s="34"/>
      <c r="C74" s="29"/>
      <c r="D74" s="35">
        <f>D62-D56</f>
        <v>0</v>
      </c>
      <c r="E74" s="35"/>
      <c r="F74" s="35"/>
      <c r="G74" s="5"/>
    </row>
    <row r="75" spans="1:6" ht="15.75">
      <c r="A75" s="29"/>
      <c r="B75" s="34"/>
      <c r="C75" s="29"/>
      <c r="D75" s="29"/>
      <c r="E75" s="29"/>
      <c r="F75" s="29"/>
    </row>
    <row r="76" spans="1:6" ht="15.75">
      <c r="A76" s="29"/>
      <c r="B76" s="34"/>
      <c r="C76" s="29"/>
      <c r="D76" s="29"/>
      <c r="E76" s="29"/>
      <c r="F76" s="29"/>
    </row>
    <row r="77" spans="1:6" ht="15.75">
      <c r="A77" s="29"/>
      <c r="B77" s="34"/>
      <c r="C77" s="29"/>
      <c r="D77" s="29"/>
      <c r="E77" s="29"/>
      <c r="F77" s="29"/>
    </row>
    <row r="78" spans="1:6" ht="15.75">
      <c r="A78" s="29"/>
      <c r="B78" s="34"/>
      <c r="C78" s="29"/>
      <c r="D78" s="29"/>
      <c r="E78" s="29"/>
      <c r="F78" s="29"/>
    </row>
    <row r="79" spans="1:6" ht="15.75">
      <c r="A79" s="29"/>
      <c r="B79" s="34"/>
      <c r="C79" s="29"/>
      <c r="D79" s="29"/>
      <c r="E79" s="29"/>
      <c r="F79" s="29"/>
    </row>
    <row r="80" spans="1:6" ht="15.75">
      <c r="A80" s="29"/>
      <c r="B80" s="34"/>
      <c r="C80" s="29"/>
      <c r="D80" s="29"/>
      <c r="E80" s="29"/>
      <c r="F80" s="29"/>
    </row>
    <row r="81" spans="1:6" ht="15.75">
      <c r="A81" s="29"/>
      <c r="B81" s="34"/>
      <c r="C81" s="29"/>
      <c r="D81" s="29"/>
      <c r="E81" s="29"/>
      <c r="F81" s="29"/>
    </row>
    <row r="82" spans="1:6" ht="15.75">
      <c r="A82" s="29"/>
      <c r="B82" s="34"/>
      <c r="C82" s="29"/>
      <c r="D82" s="29"/>
      <c r="E82" s="29"/>
      <c r="F82" s="29"/>
    </row>
    <row r="83" spans="1:6" ht="15.75">
      <c r="A83" s="29"/>
      <c r="B83" s="34"/>
      <c r="C83" s="29"/>
      <c r="D83" s="29"/>
      <c r="E83" s="29"/>
      <c r="F83" s="29"/>
    </row>
    <row r="84" spans="1:6" ht="15.75">
      <c r="A84" s="29"/>
      <c r="B84" s="34"/>
      <c r="C84" s="29"/>
      <c r="D84" s="29"/>
      <c r="E84" s="29"/>
      <c r="F84" s="29"/>
    </row>
    <row r="85" spans="1:6" ht="15.75">
      <c r="A85" s="29"/>
      <c r="B85" s="34"/>
      <c r="C85" s="29"/>
      <c r="D85" s="29"/>
      <c r="E85" s="29"/>
      <c r="F85" s="29"/>
    </row>
    <row r="86" spans="1:6" ht="15.75">
      <c r="A86" s="29"/>
      <c r="B86" s="34"/>
      <c r="C86" s="29"/>
      <c r="D86" s="29"/>
      <c r="E86" s="29"/>
      <c r="F86" s="29"/>
    </row>
    <row r="87" spans="1:6" ht="15.75">
      <c r="A87" s="29"/>
      <c r="B87" s="34"/>
      <c r="C87" s="29"/>
      <c r="D87" s="29"/>
      <c r="E87" s="29"/>
      <c r="F87" s="29"/>
    </row>
    <row r="88" spans="1:6" ht="15.75">
      <c r="A88" s="29"/>
      <c r="B88" s="34"/>
      <c r="C88" s="29"/>
      <c r="D88" s="29"/>
      <c r="E88" s="29"/>
      <c r="F88" s="29"/>
    </row>
    <row r="89" spans="1:6" ht="15.75">
      <c r="A89" s="29"/>
      <c r="B89" s="34"/>
      <c r="C89" s="29"/>
      <c r="D89" s="29"/>
      <c r="E89" s="29"/>
      <c r="F89" s="29"/>
    </row>
    <row r="90" spans="1:6" ht="15.75">
      <c r="A90" s="29"/>
      <c r="B90" s="34"/>
      <c r="C90" s="29"/>
      <c r="D90" s="29"/>
      <c r="E90" s="29"/>
      <c r="F90" s="29"/>
    </row>
    <row r="91" spans="1:6" ht="15.75">
      <c r="A91" s="29"/>
      <c r="B91" s="34"/>
      <c r="C91" s="29"/>
      <c r="D91" s="29"/>
      <c r="E91" s="29"/>
      <c r="F91" s="29"/>
    </row>
    <row r="92" spans="1:6" ht="15.75">
      <c r="A92" s="29"/>
      <c r="B92" s="34"/>
      <c r="C92" s="29"/>
      <c r="D92" s="29"/>
      <c r="E92" s="29"/>
      <c r="F92" s="29"/>
    </row>
    <row r="93" spans="1:6" ht="15.75">
      <c r="A93" s="29"/>
      <c r="B93" s="34"/>
      <c r="C93" s="29"/>
      <c r="D93" s="29"/>
      <c r="E93" s="29"/>
      <c r="F93" s="29"/>
    </row>
    <row r="94" spans="1:6" ht="15.75">
      <c r="A94" s="29"/>
      <c r="B94" s="34"/>
      <c r="C94" s="29"/>
      <c r="D94" s="29"/>
      <c r="E94" s="29"/>
      <c r="F94" s="29"/>
    </row>
    <row r="95" spans="1:6" ht="15.75">
      <c r="A95" s="29"/>
      <c r="B95" s="34"/>
      <c r="C95" s="29"/>
      <c r="D95" s="29"/>
      <c r="E95" s="29"/>
      <c r="F95" s="29"/>
    </row>
    <row r="96" spans="1:6" ht="15.75">
      <c r="A96" s="29"/>
      <c r="B96" s="34"/>
      <c r="C96" s="29"/>
      <c r="D96" s="29"/>
      <c r="E96" s="29"/>
      <c r="F96" s="29"/>
    </row>
    <row r="97" spans="1:6" ht="15.75">
      <c r="A97" s="29"/>
      <c r="B97" s="34"/>
      <c r="C97" s="29"/>
      <c r="D97" s="29"/>
      <c r="E97" s="29"/>
      <c r="F97" s="29"/>
    </row>
    <row r="98" spans="1:6" ht="15.75">
      <c r="A98" s="29"/>
      <c r="B98" s="34"/>
      <c r="C98" s="29"/>
      <c r="D98" s="29"/>
      <c r="E98" s="29"/>
      <c r="F98" s="29"/>
    </row>
    <row r="99" spans="1:6" ht="15.75">
      <c r="A99" s="29"/>
      <c r="B99" s="34"/>
      <c r="C99" s="29"/>
      <c r="D99" s="29"/>
      <c r="E99" s="29"/>
      <c r="F99" s="29"/>
    </row>
    <row r="100" spans="1:6" ht="15.75">
      <c r="A100" s="29"/>
      <c r="B100" s="34"/>
      <c r="C100" s="29"/>
      <c r="D100" s="29"/>
      <c r="E100" s="29"/>
      <c r="F100" s="29"/>
    </row>
    <row r="101" spans="1:6" ht="15.75">
      <c r="A101" s="29"/>
      <c r="B101" s="34"/>
      <c r="C101" s="29"/>
      <c r="D101" s="29"/>
      <c r="E101" s="29"/>
      <c r="F101" s="29"/>
    </row>
    <row r="102" spans="1:6" ht="15.75">
      <c r="A102" s="29"/>
      <c r="B102" s="34"/>
      <c r="C102" s="29"/>
      <c r="D102" s="29"/>
      <c r="E102" s="29"/>
      <c r="F102" s="29"/>
    </row>
    <row r="103" spans="1:6" ht="15.75">
      <c r="A103" s="29"/>
      <c r="B103" s="34"/>
      <c r="C103" s="29"/>
      <c r="D103" s="29"/>
      <c r="E103" s="29"/>
      <c r="F103" s="29"/>
    </row>
    <row r="104" spans="1:6" ht="15.75">
      <c r="A104" s="29"/>
      <c r="B104" s="34"/>
      <c r="C104" s="29"/>
      <c r="D104" s="29"/>
      <c r="E104" s="29"/>
      <c r="F104" s="29"/>
    </row>
    <row r="105" spans="1:6" ht="15.75">
      <c r="A105" s="29"/>
      <c r="B105" s="34"/>
      <c r="C105" s="29"/>
      <c r="D105" s="29"/>
      <c r="E105" s="29"/>
      <c r="F105" s="29"/>
    </row>
    <row r="106" spans="1:6" ht="15.75">
      <c r="A106" s="29"/>
      <c r="B106" s="34"/>
      <c r="C106" s="29"/>
      <c r="D106" s="29"/>
      <c r="E106" s="29"/>
      <c r="F106" s="29"/>
    </row>
    <row r="107" spans="1:6" ht="15.75">
      <c r="A107" s="29"/>
      <c r="B107" s="34"/>
      <c r="C107" s="29"/>
      <c r="D107" s="29"/>
      <c r="E107" s="29"/>
      <c r="F107" s="29"/>
    </row>
    <row r="108" spans="1:6" ht="15.75">
      <c r="A108" s="29"/>
      <c r="B108" s="34"/>
      <c r="C108" s="29"/>
      <c r="D108" s="29"/>
      <c r="E108" s="29"/>
      <c r="F108" s="29"/>
    </row>
    <row r="109" spans="1:6" ht="15.75">
      <c r="A109" s="29"/>
      <c r="B109" s="34"/>
      <c r="C109" s="29"/>
      <c r="D109" s="29"/>
      <c r="E109" s="29"/>
      <c r="F109" s="29"/>
    </row>
    <row r="110" spans="1:6" ht="15.75">
      <c r="A110" s="29"/>
      <c r="B110" s="34"/>
      <c r="C110" s="29"/>
      <c r="D110" s="29"/>
      <c r="E110" s="29"/>
      <c r="F110" s="29"/>
    </row>
    <row r="111" spans="1:6" ht="15.75">
      <c r="A111" s="29"/>
      <c r="B111" s="34"/>
      <c r="C111" s="29"/>
      <c r="D111" s="29"/>
      <c r="E111" s="29"/>
      <c r="F111" s="29"/>
    </row>
    <row r="112" spans="1:6" ht="15.75">
      <c r="A112" s="29"/>
      <c r="B112" s="34"/>
      <c r="C112" s="29"/>
      <c r="D112" s="29"/>
      <c r="E112" s="29"/>
      <c r="F112" s="29"/>
    </row>
    <row r="113" spans="1:6" ht="15.75">
      <c r="A113" s="29"/>
      <c r="B113" s="34"/>
      <c r="C113" s="29"/>
      <c r="D113" s="29"/>
      <c r="E113" s="29"/>
      <c r="F113" s="29"/>
    </row>
    <row r="114" spans="1:6" ht="15.75">
      <c r="A114" s="29"/>
      <c r="B114" s="34"/>
      <c r="C114" s="29"/>
      <c r="D114" s="29"/>
      <c r="E114" s="29"/>
      <c r="F114" s="29"/>
    </row>
    <row r="115" spans="1:6" ht="15.75">
      <c r="A115" s="29"/>
      <c r="B115" s="34"/>
      <c r="C115" s="29"/>
      <c r="D115" s="29"/>
      <c r="E115" s="29"/>
      <c r="F115" s="29"/>
    </row>
    <row r="116" spans="1:6" ht="15.75">
      <c r="A116" s="29"/>
      <c r="B116" s="34"/>
      <c r="C116" s="29"/>
      <c r="D116" s="29"/>
      <c r="E116" s="29"/>
      <c r="F116" s="29"/>
    </row>
    <row r="117" spans="1:6" ht="15.75">
      <c r="A117" s="29"/>
      <c r="B117" s="34"/>
      <c r="C117" s="29"/>
      <c r="D117" s="29"/>
      <c r="E117" s="29"/>
      <c r="F117" s="29"/>
    </row>
    <row r="118" spans="1:6" ht="15.75">
      <c r="A118" s="29"/>
      <c r="B118" s="34"/>
      <c r="C118" s="29"/>
      <c r="D118" s="29"/>
      <c r="E118" s="29"/>
      <c r="F118" s="29"/>
    </row>
    <row r="119" spans="1:6" ht="15.75">
      <c r="A119" s="29"/>
      <c r="B119" s="34"/>
      <c r="C119" s="29"/>
      <c r="D119" s="29"/>
      <c r="E119" s="29"/>
      <c r="F119" s="29"/>
    </row>
    <row r="120" spans="1:6" ht="15.75">
      <c r="A120" s="29"/>
      <c r="B120" s="34"/>
      <c r="C120" s="29"/>
      <c r="D120" s="29"/>
      <c r="E120" s="29"/>
      <c r="F120" s="29"/>
    </row>
    <row r="121" spans="1:6" ht="15.75">
      <c r="A121" s="29"/>
      <c r="B121" s="34"/>
      <c r="C121" s="29"/>
      <c r="D121" s="29"/>
      <c r="E121" s="29"/>
      <c r="F121" s="29"/>
    </row>
    <row r="122" spans="1:6" ht="15.75">
      <c r="A122" s="29"/>
      <c r="B122" s="34"/>
      <c r="C122" s="29"/>
      <c r="D122" s="29"/>
      <c r="E122" s="29"/>
      <c r="F122" s="29"/>
    </row>
    <row r="123" spans="1:6" ht="15.75">
      <c r="A123" s="29"/>
      <c r="B123" s="34"/>
      <c r="C123" s="29"/>
      <c r="D123" s="29"/>
      <c r="E123" s="29"/>
      <c r="F123" s="29"/>
    </row>
    <row r="124" spans="1:6" ht="15.75">
      <c r="A124" s="29"/>
      <c r="B124" s="34"/>
      <c r="C124" s="29"/>
      <c r="D124" s="29"/>
      <c r="E124" s="29"/>
      <c r="F124" s="29"/>
    </row>
    <row r="125" spans="1:6" ht="15.75">
      <c r="A125" s="29"/>
      <c r="B125" s="34"/>
      <c r="C125" s="29"/>
      <c r="D125" s="29"/>
      <c r="E125" s="29"/>
      <c r="F125" s="29"/>
    </row>
    <row r="126" spans="1:6" ht="15.75">
      <c r="A126" s="29"/>
      <c r="B126" s="34"/>
      <c r="C126" s="29"/>
      <c r="D126" s="29"/>
      <c r="E126" s="29"/>
      <c r="F126" s="29"/>
    </row>
    <row r="127" spans="1:6" ht="15.75">
      <c r="A127" s="29"/>
      <c r="B127" s="34"/>
      <c r="C127" s="29"/>
      <c r="D127" s="29"/>
      <c r="E127" s="29"/>
      <c r="F127" s="29"/>
    </row>
    <row r="128" spans="1:6" ht="15.75">
      <c r="A128" s="29"/>
      <c r="B128" s="34"/>
      <c r="C128" s="29"/>
      <c r="D128" s="29"/>
      <c r="E128" s="29"/>
      <c r="F128" s="29"/>
    </row>
    <row r="129" spans="1:6" ht="15.75">
      <c r="A129" s="29"/>
      <c r="B129" s="34"/>
      <c r="C129" s="29"/>
      <c r="D129" s="29"/>
      <c r="E129" s="29"/>
      <c r="F129" s="29"/>
    </row>
    <row r="130" spans="1:6" ht="15.75">
      <c r="A130" s="29"/>
      <c r="B130" s="34"/>
      <c r="C130" s="29"/>
      <c r="D130" s="29"/>
      <c r="E130" s="29"/>
      <c r="F130" s="29"/>
    </row>
    <row r="131" spans="1:6" ht="15.75">
      <c r="A131" s="29"/>
      <c r="B131" s="34"/>
      <c r="C131" s="29"/>
      <c r="D131" s="29"/>
      <c r="E131" s="29"/>
      <c r="F131" s="29"/>
    </row>
    <row r="132" spans="1:6" ht="15.75">
      <c r="A132" s="29"/>
      <c r="B132" s="34"/>
      <c r="C132" s="29"/>
      <c r="D132" s="29"/>
      <c r="E132" s="29"/>
      <c r="F132" s="29"/>
    </row>
    <row r="133" spans="1:6" ht="15.75">
      <c r="A133" s="29"/>
      <c r="B133" s="34"/>
      <c r="C133" s="29"/>
      <c r="D133" s="29"/>
      <c r="E133" s="29"/>
      <c r="F133" s="29"/>
    </row>
    <row r="134" spans="1:6" ht="15.75">
      <c r="A134" s="29"/>
      <c r="B134" s="34"/>
      <c r="C134" s="29"/>
      <c r="D134" s="29"/>
      <c r="E134" s="29"/>
      <c r="F134" s="29"/>
    </row>
    <row r="135" spans="1:6" ht="15.75">
      <c r="A135" s="29"/>
      <c r="B135" s="34"/>
      <c r="C135" s="29"/>
      <c r="D135" s="29"/>
      <c r="E135" s="29"/>
      <c r="F135" s="29"/>
    </row>
    <row r="136" spans="1:6" ht="15.75">
      <c r="A136" s="29"/>
      <c r="B136" s="34"/>
      <c r="C136" s="29"/>
      <c r="D136" s="29"/>
      <c r="E136" s="29"/>
      <c r="F136" s="29"/>
    </row>
    <row r="137" spans="1:6" ht="15.75">
      <c r="A137" s="29"/>
      <c r="B137" s="34"/>
      <c r="C137" s="29"/>
      <c r="D137" s="29"/>
      <c r="E137" s="29"/>
      <c r="F137" s="29"/>
    </row>
    <row r="138" spans="1:6" ht="15.75">
      <c r="A138" s="29"/>
      <c r="B138" s="34"/>
      <c r="C138" s="29"/>
      <c r="D138" s="29"/>
      <c r="E138" s="29"/>
      <c r="F138" s="29"/>
    </row>
    <row r="139" spans="1:6" ht="15.75">
      <c r="A139" s="29"/>
      <c r="B139" s="34"/>
      <c r="C139" s="29"/>
      <c r="D139" s="29"/>
      <c r="E139" s="29"/>
      <c r="F139" s="29"/>
    </row>
    <row r="140" spans="1:6" ht="15.75">
      <c r="A140" s="29"/>
      <c r="B140" s="34"/>
      <c r="C140" s="29"/>
      <c r="D140" s="29"/>
      <c r="E140" s="29"/>
      <c r="F140" s="29"/>
    </row>
    <row r="141" spans="1:6" ht="15.75">
      <c r="A141" s="29"/>
      <c r="B141" s="34"/>
      <c r="C141" s="29"/>
      <c r="D141" s="29"/>
      <c r="E141" s="29"/>
      <c r="F141" s="29"/>
    </row>
    <row r="142" spans="1:6" ht="15.75">
      <c r="A142" s="29"/>
      <c r="B142" s="34"/>
      <c r="C142" s="29"/>
      <c r="D142" s="29"/>
      <c r="E142" s="29"/>
      <c r="F142" s="29"/>
    </row>
    <row r="143" spans="1:6" ht="15.75">
      <c r="A143" s="29"/>
      <c r="B143" s="34"/>
      <c r="C143" s="29"/>
      <c r="D143" s="29"/>
      <c r="E143" s="29"/>
      <c r="F143" s="29"/>
    </row>
    <row r="144" spans="1:6" ht="15.75">
      <c r="A144" s="29"/>
      <c r="B144" s="34"/>
      <c r="C144" s="29"/>
      <c r="D144" s="29"/>
      <c r="E144" s="29"/>
      <c r="F144" s="29"/>
    </row>
    <row r="145" spans="1:6" ht="15.75">
      <c r="A145" s="29"/>
      <c r="B145" s="34"/>
      <c r="C145" s="29"/>
      <c r="D145" s="29"/>
      <c r="E145" s="29"/>
      <c r="F145" s="29"/>
    </row>
    <row r="146" spans="1:6" ht="15.75">
      <c r="A146" s="29"/>
      <c r="B146" s="34"/>
      <c r="C146" s="29"/>
      <c r="D146" s="29"/>
      <c r="E146" s="29"/>
      <c r="F146" s="29"/>
    </row>
    <row r="147" spans="1:6" ht="15.75">
      <c r="A147" s="29"/>
      <c r="B147" s="34"/>
      <c r="C147" s="29"/>
      <c r="D147" s="29"/>
      <c r="E147" s="29"/>
      <c r="F147" s="29"/>
    </row>
    <row r="148" spans="1:6" ht="15.75">
      <c r="A148" s="29"/>
      <c r="B148" s="34"/>
      <c r="C148" s="29"/>
      <c r="D148" s="29"/>
      <c r="E148" s="29"/>
      <c r="F148" s="29"/>
    </row>
    <row r="149" spans="1:6" ht="15.75">
      <c r="A149" s="29"/>
      <c r="B149" s="34"/>
      <c r="C149" s="29"/>
      <c r="D149" s="29"/>
      <c r="E149" s="29"/>
      <c r="F149" s="29"/>
    </row>
    <row r="150" spans="1:6" ht="15.75">
      <c r="A150" s="29"/>
      <c r="B150" s="34"/>
      <c r="C150" s="29"/>
      <c r="D150" s="29"/>
      <c r="E150" s="29"/>
      <c r="F150" s="29"/>
    </row>
    <row r="151" spans="1:6" ht="15.75">
      <c r="A151" s="29"/>
      <c r="B151" s="34"/>
      <c r="C151" s="29"/>
      <c r="D151" s="29"/>
      <c r="E151" s="29"/>
      <c r="F151" s="29"/>
    </row>
    <row r="152" spans="1:6" ht="15.75">
      <c r="A152" s="29"/>
      <c r="B152" s="34"/>
      <c r="C152" s="29"/>
      <c r="D152" s="29"/>
      <c r="E152" s="29"/>
      <c r="F152" s="29"/>
    </row>
    <row r="153" spans="1:6" ht="15.75">
      <c r="A153" s="29"/>
      <c r="B153" s="34"/>
      <c r="C153" s="29"/>
      <c r="D153" s="29"/>
      <c r="E153" s="29"/>
      <c r="F153" s="29"/>
    </row>
    <row r="154" spans="1:6" ht="15.75">
      <c r="A154" s="29"/>
      <c r="B154" s="34"/>
      <c r="C154" s="29"/>
      <c r="D154" s="29"/>
      <c r="E154" s="29"/>
      <c r="F154" s="29"/>
    </row>
    <row r="155" spans="1:6" ht="15.75">
      <c r="A155" s="29"/>
      <c r="B155" s="34"/>
      <c r="C155" s="29"/>
      <c r="D155" s="29"/>
      <c r="E155" s="29"/>
      <c r="F155" s="29"/>
    </row>
    <row r="156" spans="1:6" ht="15.75">
      <c r="A156" s="29"/>
      <c r="B156" s="34"/>
      <c r="C156" s="29"/>
      <c r="D156" s="29"/>
      <c r="E156" s="29"/>
      <c r="F156" s="29"/>
    </row>
    <row r="157" spans="1:6" ht="15.75">
      <c r="A157" s="29"/>
      <c r="B157" s="34"/>
      <c r="C157" s="29"/>
      <c r="D157" s="29"/>
      <c r="E157" s="29"/>
      <c r="F157" s="29"/>
    </row>
    <row r="158" spans="1:6" ht="15.75">
      <c r="A158" s="29"/>
      <c r="B158" s="34"/>
      <c r="C158" s="29"/>
      <c r="D158" s="29"/>
      <c r="E158" s="29"/>
      <c r="F158" s="29"/>
    </row>
    <row r="159" spans="1:6" ht="15.75">
      <c r="A159" s="29"/>
      <c r="B159" s="34"/>
      <c r="C159" s="29"/>
      <c r="D159" s="29"/>
      <c r="E159" s="29"/>
      <c r="F159" s="29"/>
    </row>
    <row r="160" spans="1:6" ht="15.75">
      <c r="A160" s="29"/>
      <c r="B160" s="34"/>
      <c r="C160" s="29"/>
      <c r="D160" s="29"/>
      <c r="E160" s="29"/>
      <c r="F160" s="29"/>
    </row>
    <row r="161" spans="1:6" ht="15.75">
      <c r="A161" s="29"/>
      <c r="B161" s="34"/>
      <c r="C161" s="29"/>
      <c r="D161" s="29"/>
      <c r="E161" s="29"/>
      <c r="F161" s="29"/>
    </row>
    <row r="162" spans="1:6" ht="15.75">
      <c r="A162" s="29"/>
      <c r="B162" s="34"/>
      <c r="C162" s="29"/>
      <c r="D162" s="29"/>
      <c r="E162" s="29"/>
      <c r="F162" s="29"/>
    </row>
  </sheetData>
  <printOptions/>
  <pageMargins left="0.75" right="0.75" top="1" bottom="0.48" header="0.5" footer="0.39"/>
  <pageSetup horizontalDpi="600" verticalDpi="600" orientation="portrait" paperSize="9" scale="66" r:id="rId1"/>
  <rowBreaks count="1" manualBreakCount="1">
    <brk id="7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J85"/>
  <sheetViews>
    <sheetView tabSelected="1" view="pageBreakPreview" zoomScaleSheetLayoutView="100" workbookViewId="0" topLeftCell="B1">
      <selection activeCell="B29" sqref="B29"/>
    </sheetView>
  </sheetViews>
  <sheetFormatPr defaultColWidth="9.140625" defaultRowHeight="12.75" outlineLevelCol="1"/>
  <cols>
    <col min="1" max="1" width="8.00390625" style="2" customWidth="1"/>
    <col min="2" max="2" width="42.8515625" style="2" customWidth="1"/>
    <col min="3" max="3" width="16.421875" style="2" customWidth="1"/>
    <col min="4" max="4" width="14.7109375" style="2" customWidth="1"/>
    <col min="5" max="5" width="15.421875" style="2" customWidth="1"/>
    <col min="6" max="6" width="14.28125" style="2" customWidth="1"/>
    <col min="7" max="7" width="13.140625" style="2" hidden="1" customWidth="1" outlineLevel="1"/>
    <col min="8" max="8" width="13.57421875" style="2" hidden="1" customWidth="1" outlineLevel="1"/>
    <col min="9" max="9" width="13.140625" style="2" customWidth="1" collapsed="1"/>
    <col min="10" max="16384" width="9.140625" style="2" customWidth="1"/>
  </cols>
  <sheetData>
    <row r="2" spans="2:6" ht="12.75">
      <c r="B2" s="1" t="s">
        <v>163</v>
      </c>
      <c r="C2" s="1"/>
      <c r="D2" s="1"/>
      <c r="E2" s="1"/>
      <c r="F2" s="1"/>
    </row>
    <row r="3" spans="2:10" ht="12.75">
      <c r="B3" s="1" t="s">
        <v>5</v>
      </c>
      <c r="C3" s="1"/>
      <c r="D3" s="1"/>
      <c r="E3" s="1"/>
      <c r="F3" s="1"/>
      <c r="J3" s="21"/>
    </row>
    <row r="4" spans="2:10" ht="12.75">
      <c r="B4" s="1"/>
      <c r="C4" s="1"/>
      <c r="D4" s="1"/>
      <c r="E4" s="1"/>
      <c r="F4" s="1"/>
      <c r="J4" s="21"/>
    </row>
    <row r="5" spans="2:8" ht="12.75">
      <c r="B5" s="1"/>
      <c r="C5" s="61" t="s">
        <v>52</v>
      </c>
      <c r="D5" s="61"/>
      <c r="E5" s="61" t="s">
        <v>53</v>
      </c>
      <c r="F5" s="61"/>
      <c r="G5" s="3" t="s">
        <v>7</v>
      </c>
      <c r="H5" s="3" t="s">
        <v>7</v>
      </c>
    </row>
    <row r="6" spans="3:8" ht="12.75">
      <c r="C6" s="3"/>
      <c r="D6" s="3" t="s">
        <v>51</v>
      </c>
      <c r="E6" s="3"/>
      <c r="F6" s="3" t="s">
        <v>51</v>
      </c>
      <c r="G6" s="3" t="s">
        <v>30</v>
      </c>
      <c r="H6" s="3" t="s">
        <v>30</v>
      </c>
    </row>
    <row r="7" spans="3:8" ht="12.75">
      <c r="C7" s="3" t="s">
        <v>50</v>
      </c>
      <c r="D7" s="3" t="s">
        <v>29</v>
      </c>
      <c r="E7" s="3" t="s">
        <v>155</v>
      </c>
      <c r="F7" s="3" t="s">
        <v>29</v>
      </c>
      <c r="G7" s="3" t="s">
        <v>29</v>
      </c>
      <c r="H7" s="3" t="s">
        <v>8</v>
      </c>
    </row>
    <row r="8" spans="3:8" ht="12.75">
      <c r="C8" s="3" t="s">
        <v>13</v>
      </c>
      <c r="D8" s="3" t="s">
        <v>13</v>
      </c>
      <c r="E8" s="3" t="s">
        <v>35</v>
      </c>
      <c r="F8" s="3" t="s">
        <v>35</v>
      </c>
      <c r="G8" s="3" t="s">
        <v>13</v>
      </c>
      <c r="H8" s="3" t="s">
        <v>35</v>
      </c>
    </row>
    <row r="9" spans="3:8" ht="12.75">
      <c r="C9" s="3" t="s">
        <v>156</v>
      </c>
      <c r="D9" s="3" t="s">
        <v>157</v>
      </c>
      <c r="E9" s="3" t="str">
        <f>+C9</f>
        <v>31/12/2009</v>
      </c>
      <c r="F9" s="3" t="str">
        <f>+D9</f>
        <v>31/12/2008</v>
      </c>
      <c r="G9" s="4" t="s">
        <v>45</v>
      </c>
      <c r="H9" s="4" t="s">
        <v>45</v>
      </c>
    </row>
    <row r="10" ht="12.75">
      <c r="G10" s="3"/>
    </row>
    <row r="11" spans="3:8" ht="12.75">
      <c r="C11" s="3" t="s">
        <v>1</v>
      </c>
      <c r="D11" s="3" t="s">
        <v>1</v>
      </c>
      <c r="E11" s="3" t="s">
        <v>1</v>
      </c>
      <c r="F11" s="3" t="s">
        <v>1</v>
      </c>
      <c r="G11" s="3" t="s">
        <v>1</v>
      </c>
      <c r="H11" s="3" t="s">
        <v>1</v>
      </c>
    </row>
    <row r="12" spans="7:8" ht="12.75">
      <c r="G12" s="5"/>
      <c r="H12" s="5"/>
    </row>
    <row r="13" spans="2:8" ht="12.75">
      <c r="B13" s="2" t="s">
        <v>9</v>
      </c>
      <c r="C13" s="5">
        <f>+E13-34188643</f>
        <v>11097728</v>
      </c>
      <c r="D13" s="5">
        <v>10822770</v>
      </c>
      <c r="E13" s="5">
        <v>45286371</v>
      </c>
      <c r="F13" s="5">
        <v>48853322</v>
      </c>
      <c r="G13" s="5">
        <v>24993124</v>
      </c>
      <c r="H13" s="5">
        <v>61239764</v>
      </c>
    </row>
    <row r="14" spans="3:8" ht="12.75">
      <c r="C14" s="5"/>
      <c r="D14" s="5"/>
      <c r="E14" s="5"/>
      <c r="F14" s="5"/>
      <c r="G14" s="5"/>
      <c r="H14" s="5"/>
    </row>
    <row r="15" spans="2:8" ht="12.75">
      <c r="B15" s="2" t="s">
        <v>10</v>
      </c>
      <c r="C15" s="5">
        <f>+E15+44068779</f>
        <v>-16412582</v>
      </c>
      <c r="D15" s="5">
        <v>-11731229</v>
      </c>
      <c r="E15" s="5">
        <f>-9312775-34857371-16311215</f>
        <v>-60481361</v>
      </c>
      <c r="F15" s="5">
        <v>-48275166</v>
      </c>
      <c r="G15" s="5">
        <v>-26211311</v>
      </c>
      <c r="H15" s="5">
        <v>-70820011</v>
      </c>
    </row>
    <row r="16" spans="3:8" ht="12.75">
      <c r="C16" s="5"/>
      <c r="D16" s="5"/>
      <c r="E16" s="5"/>
      <c r="F16" s="5"/>
      <c r="G16" s="5"/>
      <c r="H16" s="5"/>
    </row>
    <row r="17" spans="2:8" ht="12.75">
      <c r="B17" s="2" t="s">
        <v>61</v>
      </c>
      <c r="C17" s="6">
        <f>+E17-126126</f>
        <v>501356</v>
      </c>
      <c r="D17" s="6">
        <v>105464</v>
      </c>
      <c r="E17" s="6">
        <f>783495-E23</f>
        <v>627482</v>
      </c>
      <c r="F17" s="6">
        <v>482431</v>
      </c>
      <c r="G17" s="5">
        <v>0</v>
      </c>
      <c r="H17" s="5">
        <v>0</v>
      </c>
    </row>
    <row r="18" spans="3:8" ht="12.75">
      <c r="C18" s="5"/>
      <c r="D18" s="5"/>
      <c r="E18" s="5"/>
      <c r="F18" s="5"/>
      <c r="G18" s="5"/>
      <c r="H18" s="5"/>
    </row>
    <row r="19" spans="2:8" ht="12.75">
      <c r="B19" s="2" t="s">
        <v>71</v>
      </c>
      <c r="C19" s="5">
        <f>SUM(C13:C17)</f>
        <v>-4813498</v>
      </c>
      <c r="D19" s="5">
        <f>SUM(D13:D17)</f>
        <v>-802995</v>
      </c>
      <c r="E19" s="5">
        <f>SUM(E13:E17)</f>
        <v>-14567508</v>
      </c>
      <c r="F19" s="5">
        <f>SUM(F13:F17)</f>
        <v>1060587</v>
      </c>
      <c r="G19" s="5">
        <f>SUM(G13:G18)</f>
        <v>-1218187</v>
      </c>
      <c r="H19" s="5">
        <f>SUM(H13:H17)</f>
        <v>-9580247</v>
      </c>
    </row>
    <row r="20" spans="3:8" ht="12.75">
      <c r="C20" s="5"/>
      <c r="D20" s="5"/>
      <c r="E20" s="5"/>
      <c r="F20" s="5"/>
      <c r="G20" s="5"/>
      <c r="H20" s="5"/>
    </row>
    <row r="21" spans="2:8" ht="12.75">
      <c r="B21" s="2" t="s">
        <v>26</v>
      </c>
      <c r="C21" s="5">
        <f>+E21+4733875</f>
        <v>-2290238</v>
      </c>
      <c r="D21" s="5">
        <v>-1004623</v>
      </c>
      <c r="E21" s="5">
        <f>-2967106-558153-3498854</f>
        <v>-7024113</v>
      </c>
      <c r="F21" s="5">
        <v>-4536331</v>
      </c>
      <c r="G21" s="5">
        <v>-10549614</v>
      </c>
      <c r="H21" s="5">
        <v>-32957270</v>
      </c>
    </row>
    <row r="22" spans="3:8" ht="12.75">
      <c r="C22" s="5"/>
      <c r="D22" s="5"/>
      <c r="E22" s="5"/>
      <c r="F22" s="5"/>
      <c r="G22" s="5"/>
      <c r="H22" s="5"/>
    </row>
    <row r="23" spans="2:8" ht="12.75">
      <c r="B23" s="2" t="s">
        <v>11</v>
      </c>
      <c r="C23" s="5">
        <f>+E23-140817</f>
        <v>15196</v>
      </c>
      <c r="D23" s="5">
        <v>0</v>
      </c>
      <c r="E23" s="5">
        <v>156013</v>
      </c>
      <c r="F23" s="5">
        <v>45753</v>
      </c>
      <c r="G23" s="5"/>
      <c r="H23" s="5"/>
    </row>
    <row r="24" spans="3:8" ht="12.75">
      <c r="C24" s="5"/>
      <c r="D24" s="5"/>
      <c r="E24" s="5"/>
      <c r="F24" s="5"/>
      <c r="G24" s="5"/>
      <c r="H24" s="5"/>
    </row>
    <row r="25" spans="2:8" ht="12.75">
      <c r="B25" s="2" t="s">
        <v>112</v>
      </c>
      <c r="C25" s="5"/>
      <c r="D25" s="5"/>
      <c r="E25" s="5"/>
      <c r="F25" s="5"/>
      <c r="G25" s="5"/>
      <c r="H25" s="5"/>
    </row>
    <row r="26" spans="2:8" ht="12.75">
      <c r="B26" s="2" t="s">
        <v>111</v>
      </c>
      <c r="C26" s="5">
        <f>+E26-1772913</f>
        <v>-6084021</v>
      </c>
      <c r="D26" s="5">
        <v>223700</v>
      </c>
      <c r="E26" s="5">
        <v>-4311108</v>
      </c>
      <c r="F26" s="5">
        <v>2638221</v>
      </c>
      <c r="G26" s="5"/>
      <c r="H26" s="5"/>
    </row>
    <row r="27" spans="3:8" ht="12.75" hidden="1">
      <c r="C27" s="5"/>
      <c r="D27" s="5"/>
      <c r="E27" s="5"/>
      <c r="F27" s="5"/>
      <c r="G27" s="5"/>
      <c r="H27" s="5"/>
    </row>
    <row r="28" spans="3:8" ht="12.75" hidden="1">
      <c r="C28" s="5">
        <v>0</v>
      </c>
      <c r="D28" s="5">
        <v>0</v>
      </c>
      <c r="E28" s="5">
        <v>0</v>
      </c>
      <c r="F28" s="5">
        <v>0</v>
      </c>
      <c r="G28" s="5"/>
      <c r="H28" s="5"/>
    </row>
    <row r="29" spans="2:8" ht="12.75">
      <c r="B29" s="2" t="s">
        <v>164</v>
      </c>
      <c r="C29" s="5">
        <f>+E29-9081933</f>
        <v>0</v>
      </c>
      <c r="D29" s="5">
        <v>0</v>
      </c>
      <c r="E29" s="5">
        <v>9081933</v>
      </c>
      <c r="F29" s="5">
        <v>4609000</v>
      </c>
      <c r="G29" s="5"/>
      <c r="H29" s="5"/>
    </row>
    <row r="30" spans="3:8" ht="12.75">
      <c r="C30" s="6"/>
      <c r="D30" s="6"/>
      <c r="E30" s="6"/>
      <c r="F30" s="6"/>
      <c r="G30" s="6">
        <v>30622</v>
      </c>
      <c r="H30" s="6">
        <v>38886</v>
      </c>
    </row>
    <row r="31" spans="3:10" ht="12.75">
      <c r="C31" s="5"/>
      <c r="D31" s="5"/>
      <c r="E31" s="5"/>
      <c r="F31" s="5"/>
      <c r="G31" s="14"/>
      <c r="H31" s="14"/>
      <c r="J31" s="2" t="s">
        <v>101</v>
      </c>
    </row>
    <row r="32" spans="2:8" ht="12.75">
      <c r="B32" s="2" t="s">
        <v>73</v>
      </c>
      <c r="C32" s="5">
        <f>SUM(C19:C30)</f>
        <v>-13172561</v>
      </c>
      <c r="D32" s="5">
        <f>SUM(D19:D30)</f>
        <v>-1583918</v>
      </c>
      <c r="E32" s="5">
        <f>SUM(E19:E30)</f>
        <v>-16664783</v>
      </c>
      <c r="F32" s="5">
        <f>SUM(F19:F30)</f>
        <v>3817230</v>
      </c>
      <c r="G32" s="14"/>
      <c r="H32" s="14"/>
    </row>
    <row r="33" spans="3:8" ht="12.75">
      <c r="C33" s="5"/>
      <c r="D33" s="5"/>
      <c r="E33" s="5"/>
      <c r="F33" s="5"/>
      <c r="G33" s="14"/>
      <c r="H33" s="14"/>
    </row>
    <row r="34" spans="2:8" ht="12.75">
      <c r="B34" s="2" t="s">
        <v>12</v>
      </c>
      <c r="C34" s="6">
        <f>+E34+0</f>
        <v>-36373</v>
      </c>
      <c r="D34" s="6">
        <v>0</v>
      </c>
      <c r="E34" s="6">
        <v>-36373</v>
      </c>
      <c r="F34" s="6">
        <v>-3666</v>
      </c>
      <c r="G34" s="6">
        <v>0</v>
      </c>
      <c r="H34" s="6">
        <v>0</v>
      </c>
    </row>
    <row r="35" spans="3:8" ht="12.75">
      <c r="C35" s="14"/>
      <c r="D35" s="14"/>
      <c r="E35" s="14"/>
      <c r="F35" s="14"/>
      <c r="G35" s="14"/>
      <c r="H35" s="14"/>
    </row>
    <row r="36" spans="2:8" ht="19.5" customHeight="1" thickBot="1">
      <c r="B36" s="2" t="s">
        <v>55</v>
      </c>
      <c r="C36" s="28">
        <f>SUM(C32:C34)</f>
        <v>-13208934</v>
      </c>
      <c r="D36" s="28">
        <f>SUM(D32:D34)</f>
        <v>-1583918</v>
      </c>
      <c r="E36" s="28">
        <f>SUM(E32:E34)</f>
        <v>-16701156</v>
      </c>
      <c r="F36" s="28">
        <f>SUM(F32:F34)</f>
        <v>3813564</v>
      </c>
      <c r="G36" s="14"/>
      <c r="H36" s="14"/>
    </row>
    <row r="37" spans="3:8" ht="13.5" thickTop="1">
      <c r="C37" s="5"/>
      <c r="D37" s="5"/>
      <c r="E37" s="5"/>
      <c r="F37" s="5"/>
      <c r="G37" s="5"/>
      <c r="H37" s="5"/>
    </row>
    <row r="38" spans="3:8" ht="12.75">
      <c r="C38" s="5"/>
      <c r="D38" s="5"/>
      <c r="E38" s="5"/>
      <c r="F38" s="5"/>
      <c r="G38" s="5"/>
      <c r="H38" s="5"/>
    </row>
    <row r="39" spans="2:8" ht="12.75">
      <c r="B39" s="2" t="s">
        <v>135</v>
      </c>
      <c r="C39" s="5"/>
      <c r="D39" s="5"/>
      <c r="E39" s="5"/>
      <c r="F39" s="5"/>
      <c r="G39" s="5"/>
      <c r="H39" s="5"/>
    </row>
    <row r="40" spans="2:8" ht="12.75">
      <c r="B40" s="2" t="s">
        <v>136</v>
      </c>
      <c r="C40" s="5">
        <f>E40+2737456</f>
        <v>-13035330</v>
      </c>
      <c r="D40" s="5">
        <v>0</v>
      </c>
      <c r="E40" s="5">
        <f>E36-E41</f>
        <v>-15772786</v>
      </c>
      <c r="F40" s="5">
        <v>0</v>
      </c>
      <c r="G40" s="5"/>
      <c r="H40" s="5"/>
    </row>
    <row r="41" spans="2:8" ht="12.75">
      <c r="B41" s="2" t="s">
        <v>137</v>
      </c>
      <c r="C41" s="5">
        <f>E41+754766</f>
        <v>-173604</v>
      </c>
      <c r="D41" s="50">
        <v>0</v>
      </c>
      <c r="E41" s="6">
        <v>-928370</v>
      </c>
      <c r="F41" s="50">
        <v>0</v>
      </c>
      <c r="G41" s="5"/>
      <c r="H41" s="5"/>
    </row>
    <row r="42" spans="3:8" ht="13.5" thickBot="1">
      <c r="C42" s="10">
        <f>SUM(C40:C41)</f>
        <v>-13208934</v>
      </c>
      <c r="D42" s="10">
        <f>SUM(D40:D41)</f>
        <v>0</v>
      </c>
      <c r="E42" s="10">
        <f>SUM(E40:E41)</f>
        <v>-16701156</v>
      </c>
      <c r="F42" s="10">
        <f>SUM(F40:F41)</f>
        <v>0</v>
      </c>
      <c r="G42" s="5"/>
      <c r="H42" s="5"/>
    </row>
    <row r="43" spans="3:8" ht="13.5" thickTop="1">
      <c r="C43" s="14"/>
      <c r="D43" s="5"/>
      <c r="E43" s="5"/>
      <c r="F43" s="5"/>
      <c r="G43" s="5"/>
      <c r="H43" s="5"/>
    </row>
    <row r="44" spans="3:8" ht="12.75">
      <c r="C44" s="14"/>
      <c r="D44" s="5"/>
      <c r="E44" s="5"/>
      <c r="F44" s="5"/>
      <c r="G44" s="5"/>
      <c r="H44" s="5"/>
    </row>
    <row r="45" spans="2:8" ht="12.75">
      <c r="B45" s="2" t="s">
        <v>132</v>
      </c>
      <c r="C45" s="16">
        <f>C36/4186175268*100</f>
        <v>-0.3155370512307943</v>
      </c>
      <c r="D45" s="16">
        <v>-0.37</v>
      </c>
      <c r="E45" s="16">
        <f>E36/4186175268*100</f>
        <v>-0.39895978860864073</v>
      </c>
      <c r="F45" s="16">
        <v>0.3</v>
      </c>
      <c r="G45" s="17" t="e">
        <f>#REF!/19999998*100</f>
        <v>#REF!</v>
      </c>
      <c r="H45" s="17" t="e">
        <f>#REF!/19999998*100</f>
        <v>#REF!</v>
      </c>
    </row>
    <row r="46" spans="3:8" ht="12.75">
      <c r="C46" s="16"/>
      <c r="D46" s="17"/>
      <c r="E46" s="17"/>
      <c r="F46" s="17"/>
      <c r="G46" s="17">
        <v>0</v>
      </c>
      <c r="H46" s="17">
        <v>0</v>
      </c>
    </row>
    <row r="47" spans="3:8" ht="12.75">
      <c r="C47" s="17"/>
      <c r="D47" s="17"/>
      <c r="E47" s="17"/>
      <c r="F47" s="17"/>
      <c r="G47" s="5"/>
      <c r="H47" s="5"/>
    </row>
    <row r="48" spans="3:8" ht="12.75">
      <c r="C48" s="17"/>
      <c r="D48" s="17"/>
      <c r="E48" s="17"/>
      <c r="F48" s="17"/>
      <c r="G48" s="5"/>
      <c r="H48" s="5"/>
    </row>
    <row r="49" spans="7:8" ht="12.75">
      <c r="G49" s="5"/>
      <c r="H49" s="5"/>
    </row>
    <row r="50" spans="2:8" ht="12.75">
      <c r="B50" s="7"/>
      <c r="C50" s="7"/>
      <c r="D50" s="7"/>
      <c r="E50" s="7"/>
      <c r="F50" s="7"/>
      <c r="G50" s="5"/>
      <c r="H50" s="5"/>
    </row>
    <row r="51" spans="7:8" ht="15" customHeight="1">
      <c r="G51" s="5"/>
      <c r="H51" s="5"/>
    </row>
    <row r="52" spans="7:8" ht="12.75" hidden="1">
      <c r="G52" s="5"/>
      <c r="H52" s="5"/>
    </row>
    <row r="53" spans="7:8" ht="12.75" hidden="1">
      <c r="G53" s="5"/>
      <c r="H53" s="5"/>
    </row>
    <row r="54" spans="2:8" ht="15.75" hidden="1">
      <c r="B54" s="31" t="s">
        <v>95</v>
      </c>
      <c r="G54" s="5"/>
      <c r="H54" s="5"/>
    </row>
    <row r="55" spans="7:8" ht="12.75" hidden="1">
      <c r="G55" s="5"/>
      <c r="H55" s="5"/>
    </row>
    <row r="56" spans="2:8" ht="12.75" hidden="1">
      <c r="B56" s="1" t="s">
        <v>79</v>
      </c>
      <c r="D56" s="3" t="s">
        <v>108</v>
      </c>
      <c r="G56" s="5"/>
      <c r="H56" s="5"/>
    </row>
    <row r="57" spans="3:8" ht="12.75" hidden="1">
      <c r="C57" s="3" t="s">
        <v>80</v>
      </c>
      <c r="D57" s="3" t="s">
        <v>81</v>
      </c>
      <c r="G57" s="5"/>
      <c r="H57" s="5"/>
    </row>
    <row r="58" spans="2:8" ht="12.75" hidden="1">
      <c r="B58" s="2" t="s">
        <v>82</v>
      </c>
      <c r="G58" s="5"/>
      <c r="H58" s="5"/>
    </row>
    <row r="59" spans="2:8" ht="12.75" hidden="1">
      <c r="B59" s="2" t="s">
        <v>83</v>
      </c>
      <c r="C59" s="5">
        <v>364758312</v>
      </c>
      <c r="D59" s="5">
        <v>364758312</v>
      </c>
      <c r="G59" s="5"/>
      <c r="H59" s="5"/>
    </row>
    <row r="60" spans="2:8" ht="12.75" hidden="1">
      <c r="B60" s="2" t="s">
        <v>96</v>
      </c>
      <c r="C60" s="5">
        <v>66298567</v>
      </c>
      <c r="D60" s="5">
        <f>66298567*2/6</f>
        <v>22099522.333333332</v>
      </c>
      <c r="G60" s="5"/>
      <c r="H60" s="5"/>
    </row>
    <row r="61" spans="2:8" ht="13.5" hidden="1" thickBot="1">
      <c r="B61" s="2" t="s">
        <v>84</v>
      </c>
      <c r="C61" s="45">
        <f>SUM(C59:C60)</f>
        <v>431056879</v>
      </c>
      <c r="D61" s="45">
        <f>SUM(D59:D60)</f>
        <v>386857834.3333333</v>
      </c>
      <c r="G61" s="5"/>
      <c r="H61" s="5"/>
    </row>
    <row r="62" spans="5:8" ht="13.5" hidden="1" thickTop="1">
      <c r="E62" s="21"/>
      <c r="G62" s="5"/>
      <c r="H62" s="5"/>
    </row>
    <row r="63" spans="2:4" ht="12.75" hidden="1">
      <c r="B63" s="2" t="s">
        <v>85</v>
      </c>
      <c r="C63" s="21">
        <f>+C36</f>
        <v>-13208934</v>
      </c>
      <c r="D63" s="21">
        <f>+E36</f>
        <v>-16701156</v>
      </c>
    </row>
    <row r="64" ht="13.5" customHeight="1" hidden="1">
      <c r="B64" s="2" t="s">
        <v>86</v>
      </c>
    </row>
    <row r="65" ht="12.75" hidden="1">
      <c r="B65" s="2" t="s">
        <v>87</v>
      </c>
    </row>
    <row r="66" spans="2:4" ht="24" customHeight="1" hidden="1">
      <c r="B66" s="2" t="s">
        <v>110</v>
      </c>
      <c r="C66" s="5"/>
      <c r="D66" s="5">
        <f>(66298567*4%*4/12)</f>
        <v>883980.8933333334</v>
      </c>
    </row>
    <row r="67" spans="2:4" ht="35.25" customHeight="1" hidden="1">
      <c r="B67" s="2" t="s">
        <v>109</v>
      </c>
      <c r="C67" s="5">
        <f>(66298567*4%*1/12)</f>
        <v>220995.22333333336</v>
      </c>
      <c r="D67" s="5"/>
    </row>
    <row r="68" spans="2:4" ht="29.25" customHeight="1" hidden="1" thickBot="1">
      <c r="B68" s="1" t="s">
        <v>90</v>
      </c>
      <c r="C68" s="45">
        <f>C63-C67</f>
        <v>-13429929.223333333</v>
      </c>
      <c r="D68" s="45">
        <f>D63-D66</f>
        <v>-17585136.893333334</v>
      </c>
    </row>
    <row r="69" spans="3:4" ht="13.5" hidden="1" thickTop="1">
      <c r="C69" s="5"/>
      <c r="D69" s="5"/>
    </row>
    <row r="70" spans="2:4" ht="12.75" hidden="1">
      <c r="B70" s="2" t="s">
        <v>88</v>
      </c>
      <c r="C70" s="17">
        <f>C68/C61*100</f>
        <v>-3.1155816964316054</v>
      </c>
      <c r="D70" s="46">
        <f>D68/D61*100</f>
        <v>-4.545632874060197</v>
      </c>
    </row>
    <row r="71" spans="2:4" ht="148.5" customHeight="1" hidden="1">
      <c r="B71" s="2" t="s">
        <v>92</v>
      </c>
      <c r="C71" s="44">
        <f>C36/431056879*100</f>
        <v>-3.0643134684784834</v>
      </c>
      <c r="D71" s="44">
        <f>E36/431056879*100</f>
        <v>-3.8744668774906614</v>
      </c>
    </row>
    <row r="85" ht="12.75">
      <c r="B85" s="2" t="s">
        <v>115</v>
      </c>
    </row>
  </sheetData>
  <mergeCells count="2">
    <mergeCell ref="C5:D5"/>
    <mergeCell ref="E5:F5"/>
  </mergeCells>
  <printOptions/>
  <pageMargins left="0.35433070866141736" right="0.15748031496062992" top="0.984251968503937" bottom="0.984251968503937" header="0.5118110236220472" footer="0.5118110236220472"/>
  <pageSetup horizontalDpi="300" verticalDpi="3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V73"/>
  <sheetViews>
    <sheetView view="pageBreakPreview" zoomScaleSheetLayoutView="100" workbookViewId="0" topLeftCell="B89">
      <selection activeCell="B90" sqref="B90"/>
    </sheetView>
  </sheetViews>
  <sheetFormatPr defaultColWidth="9.140625" defaultRowHeight="12.75"/>
  <cols>
    <col min="1" max="1" width="1.57421875" style="5" customWidth="1"/>
    <col min="2" max="2" width="53.8515625" style="5" customWidth="1"/>
    <col min="3" max="3" width="19.00390625" style="5" customWidth="1"/>
    <col min="4" max="4" width="17.57421875" style="5" customWidth="1"/>
    <col min="5" max="16384" width="9.140625" style="5" customWidth="1"/>
  </cols>
  <sheetData>
    <row r="2" ht="12.75">
      <c r="B2" s="11" t="s">
        <v>163</v>
      </c>
    </row>
    <row r="3" spans="2:4" ht="12.75">
      <c r="B3" s="11" t="s">
        <v>63</v>
      </c>
      <c r="C3" s="11"/>
      <c r="D3" s="11"/>
    </row>
    <row r="4" spans="2:4" ht="12.75">
      <c r="B4" s="11"/>
      <c r="C4" s="11"/>
      <c r="D4" s="11"/>
    </row>
    <row r="5" spans="3:4" ht="12.75">
      <c r="C5" s="12" t="s">
        <v>99</v>
      </c>
      <c r="D5" s="12" t="s">
        <v>76</v>
      </c>
    </row>
    <row r="6" spans="3:4" ht="12.75">
      <c r="C6" s="12" t="s">
        <v>100</v>
      </c>
      <c r="D6" s="12" t="s">
        <v>44</v>
      </c>
    </row>
    <row r="7" spans="3:4" ht="12.75">
      <c r="C7" s="12" t="s">
        <v>150</v>
      </c>
      <c r="D7" s="12" t="s">
        <v>116</v>
      </c>
    </row>
    <row r="8" spans="3:4" ht="12.75">
      <c r="C8" s="12" t="s">
        <v>1</v>
      </c>
      <c r="D8" s="12" t="s">
        <v>1</v>
      </c>
    </row>
    <row r="9" spans="2:4" ht="12.75">
      <c r="B9" s="11" t="s">
        <v>117</v>
      </c>
      <c r="C9" s="12"/>
      <c r="D9" s="12"/>
    </row>
    <row r="10" ht="12.75">
      <c r="B10" s="11" t="s">
        <v>89</v>
      </c>
    </row>
    <row r="11" spans="2:4" ht="12.75">
      <c r="B11" s="5" t="s">
        <v>27</v>
      </c>
      <c r="C11" s="5">
        <v>212384951</v>
      </c>
      <c r="D11" s="5">
        <v>104132993</v>
      </c>
    </row>
    <row r="12" spans="2:4" ht="12.75">
      <c r="B12" s="5" t="s">
        <v>65</v>
      </c>
      <c r="C12" s="5">
        <v>50494052</v>
      </c>
      <c r="D12" s="5">
        <v>90919055</v>
      </c>
    </row>
    <row r="13" spans="2:4" ht="12.75">
      <c r="B13" s="5" t="s">
        <v>14</v>
      </c>
      <c r="C13" s="5">
        <v>26000000</v>
      </c>
      <c r="D13" s="5">
        <v>26000000</v>
      </c>
    </row>
    <row r="15" spans="3:4" ht="12.75">
      <c r="C15" s="15">
        <f>SUM(C11:C14)</f>
        <v>288879003</v>
      </c>
      <c r="D15" s="15">
        <f>SUM(D11:D14)</f>
        <v>221052048</v>
      </c>
    </row>
    <row r="17" spans="2:4" ht="12.75">
      <c r="B17" s="11" t="s">
        <v>15</v>
      </c>
      <c r="C17" s="14"/>
      <c r="D17" s="14"/>
    </row>
    <row r="18" spans="2:4" ht="12.75">
      <c r="B18" s="5" t="s">
        <v>16</v>
      </c>
      <c r="C18" s="14">
        <v>7945029</v>
      </c>
      <c r="D18" s="14">
        <v>5778915</v>
      </c>
    </row>
    <row r="19" spans="2:4" ht="12.75">
      <c r="B19" s="5" t="s">
        <v>17</v>
      </c>
      <c r="C19" s="14">
        <v>4669310</v>
      </c>
      <c r="D19" s="14">
        <v>6811666</v>
      </c>
    </row>
    <row r="20" spans="2:4" ht="12.75">
      <c r="B20" s="5" t="s">
        <v>46</v>
      </c>
      <c r="C20" s="14">
        <v>5438866</v>
      </c>
      <c r="D20" s="14">
        <v>7090322</v>
      </c>
    </row>
    <row r="21" spans="2:4" ht="12.75">
      <c r="B21" s="5" t="s">
        <v>47</v>
      </c>
      <c r="C21" s="14">
        <v>3402674</v>
      </c>
      <c r="D21" s="14">
        <v>1954011</v>
      </c>
    </row>
    <row r="22" spans="2:4" ht="12.75">
      <c r="B22" s="5" t="s">
        <v>18</v>
      </c>
      <c r="C22" s="6">
        <v>1595579</v>
      </c>
      <c r="D22" s="6">
        <v>2215056</v>
      </c>
    </row>
    <row r="23" spans="3:4" ht="12.75">
      <c r="C23" s="14">
        <f>SUM(C18:C22)</f>
        <v>23051458</v>
      </c>
      <c r="D23" s="14">
        <f>SUM(D18:D22)</f>
        <v>23849970</v>
      </c>
    </row>
    <row r="24" spans="2:4" ht="12.75">
      <c r="B24" s="5" t="s">
        <v>103</v>
      </c>
      <c r="C24" s="6">
        <v>0</v>
      </c>
      <c r="D24" s="6">
        <v>7032872</v>
      </c>
    </row>
    <row r="25" spans="3:4" ht="12.75">
      <c r="C25" s="6">
        <f>SUM(C23:C24)</f>
        <v>23051458</v>
      </c>
      <c r="D25" s="6">
        <f>D23+D24</f>
        <v>30882842</v>
      </c>
    </row>
    <row r="26" spans="3:4" ht="12.75">
      <c r="C26" s="14"/>
      <c r="D26" s="14"/>
    </row>
    <row r="27" spans="2:4" ht="13.5" thickBot="1">
      <c r="B27" s="11" t="s">
        <v>118</v>
      </c>
      <c r="C27" s="48">
        <f>C15+C25</f>
        <v>311930461</v>
      </c>
      <c r="D27" s="48">
        <f>D15+D25</f>
        <v>251934890</v>
      </c>
    </row>
    <row r="28" spans="2:4" ht="13.5" thickTop="1">
      <c r="B28" s="11"/>
      <c r="C28" s="14"/>
      <c r="D28" s="47"/>
    </row>
    <row r="29" spans="2:4" ht="12.75">
      <c r="B29" s="11" t="s">
        <v>119</v>
      </c>
      <c r="C29" s="14"/>
      <c r="D29" s="47"/>
    </row>
    <row r="30" spans="2:4" ht="12.75">
      <c r="B30" s="11" t="s">
        <v>120</v>
      </c>
      <c r="C30" s="14"/>
      <c r="D30" s="47"/>
    </row>
    <row r="31" spans="2:4" ht="12.75">
      <c r="B31" s="5" t="s">
        <v>121</v>
      </c>
      <c r="C31" s="6">
        <v>418617526</v>
      </c>
      <c r="D31" s="6">
        <v>426447879</v>
      </c>
    </row>
    <row r="32" spans="3:4" ht="12.75">
      <c r="C32" s="14">
        <f>+C31</f>
        <v>418617526</v>
      </c>
      <c r="D32" s="14">
        <v>426447879</v>
      </c>
    </row>
    <row r="33" spans="2:4" ht="12.75">
      <c r="B33" s="5" t="s">
        <v>122</v>
      </c>
      <c r="C33" s="14">
        <v>5379421</v>
      </c>
      <c r="D33" s="14">
        <v>5379421</v>
      </c>
    </row>
    <row r="34" spans="2:4" ht="12.75">
      <c r="B34" s="5" t="s">
        <v>123</v>
      </c>
      <c r="C34" s="6">
        <v>-351854307</v>
      </c>
      <c r="D34" s="6">
        <v>-334262495</v>
      </c>
    </row>
    <row r="35" spans="3:4" ht="12.75">
      <c r="C35" s="14">
        <f>C32+C33+C34</f>
        <v>72142640</v>
      </c>
      <c r="D35" s="14">
        <f>D32+D33+D34</f>
        <v>97564805</v>
      </c>
    </row>
    <row r="36" spans="2:4" ht="12.75">
      <c r="B36" s="5" t="s">
        <v>124</v>
      </c>
      <c r="C36" s="14">
        <v>20220230</v>
      </c>
      <c r="D36" s="14">
        <v>9795150</v>
      </c>
    </row>
    <row r="37" spans="3:4" ht="12.75">
      <c r="C37" s="15">
        <f>SUM(C35:C36)</f>
        <v>92362870</v>
      </c>
      <c r="D37" s="15">
        <f>SUM(D35:D36)</f>
        <v>107359955</v>
      </c>
    </row>
    <row r="38" spans="3:4" ht="12.75">
      <c r="C38" s="14"/>
      <c r="D38" s="14"/>
    </row>
    <row r="39" spans="2:4" ht="12.75">
      <c r="B39" s="11" t="s">
        <v>125</v>
      </c>
      <c r="C39" s="14"/>
      <c r="D39" s="14"/>
    </row>
    <row r="40" spans="2:4" ht="12.75">
      <c r="B40" s="5" t="s">
        <v>126</v>
      </c>
      <c r="C40" s="14">
        <v>118381606</v>
      </c>
      <c r="D40" s="14">
        <v>47277627</v>
      </c>
    </row>
    <row r="41" spans="2:4" ht="12.75">
      <c r="B41" s="5" t="s">
        <v>127</v>
      </c>
      <c r="C41" s="14">
        <v>24389463</v>
      </c>
      <c r="D41" s="14">
        <v>48778924</v>
      </c>
    </row>
    <row r="42" spans="3:4" ht="12.75">
      <c r="C42" s="15">
        <f>SUM(C40:C41)</f>
        <v>142771069</v>
      </c>
      <c r="D42" s="15">
        <f>SUM(D40:D41)</f>
        <v>96056551</v>
      </c>
    </row>
    <row r="43" spans="3:4" ht="12.75">
      <c r="C43" s="14"/>
      <c r="D43" s="14"/>
    </row>
    <row r="44" spans="2:4" ht="12.75">
      <c r="B44" s="11" t="s">
        <v>19</v>
      </c>
      <c r="C44" s="14"/>
      <c r="D44" s="14"/>
    </row>
    <row r="45" spans="2:4" ht="12.75">
      <c r="B45" s="5" t="s">
        <v>48</v>
      </c>
      <c r="C45" s="14">
        <v>7870249</v>
      </c>
      <c r="D45" s="14">
        <v>3648014</v>
      </c>
    </row>
    <row r="46" spans="2:4" ht="12.75">
      <c r="B46" s="5" t="s">
        <v>49</v>
      </c>
      <c r="C46" s="14">
        <v>13896963</v>
      </c>
      <c r="D46" s="14">
        <v>5779183</v>
      </c>
    </row>
    <row r="47" spans="2:4" ht="12.75">
      <c r="B47" s="5" t="s">
        <v>20</v>
      </c>
      <c r="C47" s="14">
        <v>0</v>
      </c>
      <c r="D47" s="14">
        <v>0</v>
      </c>
    </row>
    <row r="48" spans="2:4" ht="12.75" hidden="1">
      <c r="B48" s="5" t="s">
        <v>104</v>
      </c>
      <c r="C48" s="14">
        <v>0</v>
      </c>
      <c r="D48" s="14">
        <v>0</v>
      </c>
    </row>
    <row r="49" spans="2:4" ht="12.75">
      <c r="B49" s="5" t="s">
        <v>128</v>
      </c>
      <c r="C49" s="14">
        <v>30639848</v>
      </c>
      <c r="D49" s="14">
        <v>14701725</v>
      </c>
    </row>
    <row r="50" spans="2:4" ht="12.75">
      <c r="B50" s="5" t="s">
        <v>70</v>
      </c>
      <c r="C50" s="14">
        <f>24389462</f>
        <v>24389462</v>
      </c>
      <c r="D50" s="14">
        <v>24389462</v>
      </c>
    </row>
    <row r="51" spans="3:4" ht="12.75">
      <c r="C51" s="15">
        <f>SUM(C45:C50)</f>
        <v>76796522</v>
      </c>
      <c r="D51" s="15">
        <f>SUM(D45:D50)</f>
        <v>48518384</v>
      </c>
    </row>
    <row r="52" spans="3:4" ht="12.75">
      <c r="C52" s="14"/>
      <c r="D52" s="14"/>
    </row>
    <row r="53" spans="2:4" ht="12.75">
      <c r="B53" s="11" t="s">
        <v>129</v>
      </c>
      <c r="C53" s="15">
        <f>C42+C51</f>
        <v>219567591</v>
      </c>
      <c r="D53" s="15">
        <f>D42+D51</f>
        <v>144574935</v>
      </c>
    </row>
    <row r="55" spans="2:4" ht="13.5" thickBot="1">
      <c r="B55" s="5" t="s">
        <v>130</v>
      </c>
      <c r="C55" s="48">
        <f>C37+C53</f>
        <v>311930461</v>
      </c>
      <c r="D55" s="48">
        <f>D37+D53</f>
        <v>251934890</v>
      </c>
    </row>
    <row r="56" spans="3:4" ht="18.75" customHeight="1" thickTop="1">
      <c r="C56" s="14"/>
      <c r="D56" s="14"/>
    </row>
    <row r="58" spans="2:4" ht="12.75">
      <c r="B58" s="11" t="s">
        <v>131</v>
      </c>
      <c r="C58" s="49">
        <f>C35/C31</f>
        <v>0.1723354506662485</v>
      </c>
      <c r="D58" s="49">
        <f>D35/D31</f>
        <v>0.2287848288254706</v>
      </c>
    </row>
    <row r="59" ht="12.75">
      <c r="B59" s="11"/>
    </row>
    <row r="61" spans="3:4" ht="12.75">
      <c r="C61" s="14"/>
      <c r="D61" s="14"/>
    </row>
    <row r="62" spans="2:4" ht="12.75">
      <c r="B62" s="13" t="s">
        <v>115</v>
      </c>
      <c r="D62" s="14"/>
    </row>
    <row r="63" spans="3:4" ht="12.75">
      <c r="C63" s="14"/>
      <c r="D63" s="14"/>
    </row>
    <row r="64" spans="3:4" ht="12.75">
      <c r="C64" s="14"/>
      <c r="D64" s="14"/>
    </row>
    <row r="65" spans="3:4" ht="12.75">
      <c r="C65" s="14"/>
      <c r="D65" s="14"/>
    </row>
    <row r="66" spans="3:4" ht="12.75">
      <c r="C66" s="14"/>
      <c r="D66" s="14"/>
    </row>
    <row r="67" spans="3:4" ht="12.75">
      <c r="C67" s="14"/>
      <c r="D67" s="14"/>
    </row>
    <row r="68" spans="3:4" ht="12.75">
      <c r="C68" s="14"/>
      <c r="D68" s="14"/>
    </row>
    <row r="69" spans="3:256" ht="16.5" customHeight="1">
      <c r="C69" s="14"/>
      <c r="D69" s="14"/>
      <c r="IV69" s="5">
        <f>SUM(A69:IU69)</f>
        <v>0</v>
      </c>
    </row>
    <row r="70" spans="3:4" ht="16.5" customHeight="1">
      <c r="C70" s="14"/>
      <c r="D70" s="14"/>
    </row>
    <row r="71" spans="3:4" ht="16.5" customHeight="1">
      <c r="C71" s="26"/>
      <c r="D71" s="26"/>
    </row>
    <row r="72" ht="12.75">
      <c r="B72" s="5" t="s">
        <v>74</v>
      </c>
    </row>
    <row r="73" ht="12.75">
      <c r="B73" s="13"/>
    </row>
  </sheetData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H82"/>
  <sheetViews>
    <sheetView zoomScaleSheetLayoutView="75" workbookViewId="0" topLeftCell="A31">
      <selection activeCell="H33" sqref="H33"/>
    </sheetView>
  </sheetViews>
  <sheetFormatPr defaultColWidth="9.140625" defaultRowHeight="12.75"/>
  <cols>
    <col min="1" max="1" width="4.57421875" style="2" customWidth="1"/>
    <col min="2" max="2" width="44.00390625" style="2" customWidth="1"/>
    <col min="3" max="3" width="14.28125" style="2" customWidth="1"/>
    <col min="4" max="4" width="13.140625" style="2" customWidth="1"/>
    <col min="5" max="5" width="13.7109375" style="2" customWidth="1"/>
    <col min="6" max="6" width="16.57421875" style="2" customWidth="1"/>
    <col min="7" max="7" width="12.8515625" style="2" customWidth="1"/>
    <col min="8" max="8" width="14.7109375" style="2" customWidth="1"/>
    <col min="9" max="16384" width="9.140625" style="2" customWidth="1"/>
  </cols>
  <sheetData>
    <row r="3" spans="2:8" ht="12.75">
      <c r="B3" s="24" t="s">
        <v>163</v>
      </c>
      <c r="C3" s="1"/>
      <c r="D3" s="1"/>
      <c r="E3" s="1"/>
      <c r="F3" s="1"/>
      <c r="G3" s="1"/>
      <c r="H3" s="1"/>
    </row>
    <row r="4" spans="2:8" ht="12.75">
      <c r="B4" s="24" t="s">
        <v>42</v>
      </c>
      <c r="C4" s="1"/>
      <c r="D4" s="1"/>
      <c r="E4" s="1"/>
      <c r="F4" s="1"/>
      <c r="G4" s="1"/>
      <c r="H4" s="1"/>
    </row>
    <row r="5" spans="2:8" ht="12.75">
      <c r="B5" s="24" t="s">
        <v>151</v>
      </c>
      <c r="C5" s="1"/>
      <c r="D5" s="1"/>
      <c r="E5" s="1"/>
      <c r="F5" s="1"/>
      <c r="G5" s="1"/>
      <c r="H5" s="1"/>
    </row>
    <row r="6" ht="16.5" customHeight="1"/>
    <row r="7" spans="2:8" ht="12.75">
      <c r="B7" s="8"/>
      <c r="C7" s="3"/>
      <c r="D7" s="3"/>
      <c r="E7" s="3"/>
      <c r="F7" s="3"/>
      <c r="G7" s="3"/>
      <c r="H7" s="3"/>
    </row>
    <row r="8" spans="2:8" ht="12.75">
      <c r="B8" s="25"/>
      <c r="C8" s="3" t="s">
        <v>21</v>
      </c>
      <c r="D8" s="3"/>
      <c r="E8" s="3" t="s">
        <v>93</v>
      </c>
      <c r="F8" s="3" t="s">
        <v>23</v>
      </c>
      <c r="G8" s="3" t="s">
        <v>138</v>
      </c>
      <c r="H8" s="3" t="s">
        <v>25</v>
      </c>
    </row>
    <row r="9" spans="2:8" ht="12.75">
      <c r="B9" s="9"/>
      <c r="C9" s="3" t="s">
        <v>22</v>
      </c>
      <c r="D9" s="3" t="s">
        <v>37</v>
      </c>
      <c r="E9" s="3" t="s">
        <v>94</v>
      </c>
      <c r="F9" s="3" t="s">
        <v>24</v>
      </c>
      <c r="G9" s="3" t="s">
        <v>139</v>
      </c>
      <c r="H9" s="3" t="s">
        <v>134</v>
      </c>
    </row>
    <row r="10" spans="2:8" ht="12.75">
      <c r="B10" s="8"/>
      <c r="C10" s="3" t="s">
        <v>1</v>
      </c>
      <c r="D10" s="3" t="s">
        <v>1</v>
      </c>
      <c r="E10" s="3" t="s">
        <v>1</v>
      </c>
      <c r="F10" s="3" t="s">
        <v>1</v>
      </c>
      <c r="G10" s="3" t="s">
        <v>1</v>
      </c>
      <c r="H10" s="3" t="s">
        <v>1</v>
      </c>
    </row>
    <row r="11" ht="18.75" customHeight="1"/>
    <row r="12" spans="2:8" ht="19.5" customHeight="1">
      <c r="B12" s="40" t="s">
        <v>59</v>
      </c>
      <c r="C12" s="14"/>
      <c r="D12" s="14"/>
      <c r="E12" s="14"/>
      <c r="F12" s="14"/>
      <c r="G12" s="14"/>
      <c r="H12" s="14"/>
    </row>
    <row r="13" ht="12.75">
      <c r="B13" s="40" t="s">
        <v>154</v>
      </c>
    </row>
    <row r="14" spans="2:8" ht="12.75">
      <c r="B14" s="40"/>
      <c r="C14" s="20"/>
      <c r="D14" s="20"/>
      <c r="E14" s="20"/>
      <c r="F14" s="20"/>
      <c r="G14" s="20"/>
      <c r="H14" s="14"/>
    </row>
    <row r="15" spans="2:8" ht="12.75">
      <c r="B15" s="2" t="s">
        <v>102</v>
      </c>
      <c r="C15" s="20">
        <v>364758312</v>
      </c>
      <c r="D15" s="20">
        <v>66298567</v>
      </c>
      <c r="E15" s="20">
        <v>5379421</v>
      </c>
      <c r="F15" s="20">
        <v>-331200365</v>
      </c>
      <c r="G15" s="20">
        <v>0</v>
      </c>
      <c r="H15" s="14">
        <f>SUM(C15:G15)</f>
        <v>105235935</v>
      </c>
    </row>
    <row r="16" spans="3:8" ht="12.75">
      <c r="C16" s="20"/>
      <c r="D16" s="20"/>
      <c r="E16" s="20"/>
      <c r="F16" s="20"/>
      <c r="G16" s="20"/>
      <c r="H16" s="14"/>
    </row>
    <row r="17" spans="2:8" ht="12.75">
      <c r="B17" s="41" t="s">
        <v>145</v>
      </c>
      <c r="C17" s="20"/>
      <c r="D17" s="20"/>
      <c r="E17" s="20"/>
      <c r="F17" s="20"/>
      <c r="G17" s="20">
        <v>9800000</v>
      </c>
      <c r="H17" s="14">
        <f>+G17</f>
        <v>9800000</v>
      </c>
    </row>
    <row r="18" spans="3:8" ht="12.75">
      <c r="C18" s="20"/>
      <c r="D18" s="20"/>
      <c r="E18" s="20"/>
      <c r="F18" s="20"/>
      <c r="G18" s="20"/>
      <c r="H18" s="14"/>
    </row>
    <row r="19" spans="2:8" ht="12.75">
      <c r="B19" s="2" t="s">
        <v>143</v>
      </c>
      <c r="C19" s="20">
        <v>-4609000</v>
      </c>
      <c r="D19" s="20">
        <v>0</v>
      </c>
      <c r="E19" s="20">
        <v>0</v>
      </c>
      <c r="F19" s="20">
        <v>0</v>
      </c>
      <c r="G19" s="20">
        <v>0</v>
      </c>
      <c r="H19" s="14">
        <f>SUM(C19:G19)</f>
        <v>-4609000</v>
      </c>
    </row>
    <row r="20" spans="3:8" ht="12.75">
      <c r="C20" s="20"/>
      <c r="D20" s="20"/>
      <c r="E20" s="20"/>
      <c r="F20" s="20"/>
      <c r="G20" s="20"/>
      <c r="H20" s="14"/>
    </row>
    <row r="21" spans="2:8" ht="12.75">
      <c r="B21" s="2" t="s">
        <v>144</v>
      </c>
      <c r="C21" s="20">
        <v>66298567</v>
      </c>
      <c r="D21" s="20">
        <v>-66298567</v>
      </c>
      <c r="E21" s="20">
        <v>0</v>
      </c>
      <c r="F21" s="20">
        <v>0</v>
      </c>
      <c r="G21" s="20">
        <v>0</v>
      </c>
      <c r="H21" s="14">
        <f>SUM(C21:G21)</f>
        <v>0</v>
      </c>
    </row>
    <row r="22" spans="3:8" ht="12.75">
      <c r="C22" s="20"/>
      <c r="D22" s="20"/>
      <c r="E22" s="20"/>
      <c r="F22" s="20"/>
      <c r="G22" s="20"/>
      <c r="H22" s="14"/>
    </row>
    <row r="23" spans="2:8" ht="12.75">
      <c r="B23" s="2" t="s">
        <v>43</v>
      </c>
      <c r="C23" s="20">
        <v>0</v>
      </c>
      <c r="D23" s="20">
        <v>0</v>
      </c>
      <c r="E23" s="20">
        <v>0</v>
      </c>
      <c r="F23" s="20">
        <v>3739066</v>
      </c>
      <c r="G23" s="20">
        <v>-4850</v>
      </c>
      <c r="H23" s="14">
        <f>SUM(C23:G23)</f>
        <v>3734216</v>
      </c>
    </row>
    <row r="24" spans="3:8" ht="12.75">
      <c r="C24" s="20"/>
      <c r="D24" s="20"/>
      <c r="E24" s="20"/>
      <c r="F24" s="20"/>
      <c r="G24" s="20"/>
      <c r="H24" s="14"/>
    </row>
    <row r="25" spans="2:8" ht="12.75">
      <c r="B25" s="2" t="s">
        <v>107</v>
      </c>
      <c r="C25" s="20">
        <v>0</v>
      </c>
      <c r="D25" s="20">
        <v>0</v>
      </c>
      <c r="E25" s="20">
        <v>0</v>
      </c>
      <c r="F25" s="20">
        <v>-2651942</v>
      </c>
      <c r="G25" s="20">
        <v>0</v>
      </c>
      <c r="H25" s="14">
        <f>SUM(C25:G25)</f>
        <v>-2651942</v>
      </c>
    </row>
    <row r="26" spans="3:8" ht="12.75">
      <c r="C26" s="20"/>
      <c r="D26" s="20"/>
      <c r="E26" s="20"/>
      <c r="F26" s="20"/>
      <c r="G26" s="20"/>
      <c r="H26" s="14"/>
    </row>
    <row r="27" spans="2:8" ht="12.75">
      <c r="B27" s="2" t="s">
        <v>98</v>
      </c>
      <c r="C27" s="20"/>
      <c r="D27" s="20"/>
      <c r="E27" s="20"/>
      <c r="F27" s="20">
        <v>-4310569</v>
      </c>
      <c r="G27" s="20">
        <v>0</v>
      </c>
      <c r="H27" s="14">
        <f>SUM(C27:G27)</f>
        <v>-4310569</v>
      </c>
    </row>
    <row r="28" spans="3:8" ht="12.75">
      <c r="C28" s="20"/>
      <c r="D28" s="20"/>
      <c r="E28" s="20"/>
      <c r="F28" s="20"/>
      <c r="G28" s="20"/>
      <c r="H28" s="14"/>
    </row>
    <row r="29" spans="2:8" ht="12.75">
      <c r="B29" s="2" t="s">
        <v>147</v>
      </c>
      <c r="C29" s="20"/>
      <c r="D29" s="20"/>
      <c r="E29" s="20"/>
      <c r="F29" s="20">
        <v>161315</v>
      </c>
      <c r="G29" s="20"/>
      <c r="H29" s="14">
        <f>+F29</f>
        <v>161315</v>
      </c>
    </row>
    <row r="30" spans="3:8" ht="12.75">
      <c r="C30" s="20"/>
      <c r="D30" s="20"/>
      <c r="E30" s="20"/>
      <c r="F30" s="20"/>
      <c r="G30" s="20"/>
      <c r="H30" s="14"/>
    </row>
    <row r="31" spans="2:8" ht="12.75">
      <c r="B31" s="2" t="s">
        <v>159</v>
      </c>
      <c r="C31" s="20"/>
      <c r="D31" s="20"/>
      <c r="E31" s="20"/>
      <c r="F31" s="20"/>
      <c r="G31" s="20"/>
      <c r="H31" s="14">
        <f>SUM(C31:F31)</f>
        <v>0</v>
      </c>
    </row>
    <row r="32" spans="3:8" ht="13.5" thickBot="1">
      <c r="C32" s="19">
        <f>SUM(C15:C30)</f>
        <v>426447879</v>
      </c>
      <c r="D32" s="19">
        <f>SUM(D15:D31)</f>
        <v>0</v>
      </c>
      <c r="E32" s="19">
        <f>SUM(E15:E32)</f>
        <v>5379421</v>
      </c>
      <c r="F32" s="19">
        <f>SUM(F15:F31)</f>
        <v>-334262495</v>
      </c>
      <c r="G32" s="19">
        <f>SUM(G15:G31)</f>
        <v>9795150</v>
      </c>
      <c r="H32" s="19">
        <f>SUM(H15:H31)</f>
        <v>107359955</v>
      </c>
    </row>
    <row r="33" spans="3:8" ht="13.5" thickTop="1">
      <c r="C33" s="23"/>
      <c r="D33" s="23"/>
      <c r="E33" s="23"/>
      <c r="F33" s="23"/>
      <c r="G33" s="23"/>
      <c r="H33" s="23"/>
    </row>
    <row r="34" spans="3:8" ht="12.75">
      <c r="C34" s="23"/>
      <c r="D34" s="23"/>
      <c r="E34" s="23"/>
      <c r="F34" s="23"/>
      <c r="G34" s="23"/>
      <c r="H34" s="23"/>
    </row>
    <row r="35" ht="12.75">
      <c r="B35" s="40" t="s">
        <v>153</v>
      </c>
    </row>
    <row r="36" spans="2:8" ht="12.75">
      <c r="B36" s="40" t="s">
        <v>152</v>
      </c>
      <c r="C36" s="23"/>
      <c r="D36" s="23"/>
      <c r="E36" s="23"/>
      <c r="F36" s="23"/>
      <c r="G36" s="23"/>
      <c r="H36" s="23"/>
    </row>
    <row r="37" spans="2:8" ht="12.75">
      <c r="B37" s="40"/>
      <c r="C37" s="20"/>
      <c r="D37" s="20"/>
      <c r="E37" s="20"/>
      <c r="F37" s="20"/>
      <c r="G37" s="20"/>
      <c r="H37" s="14"/>
    </row>
    <row r="38" spans="2:8" ht="12.75">
      <c r="B38" s="41" t="s">
        <v>133</v>
      </c>
      <c r="C38" s="20">
        <v>426447879</v>
      </c>
      <c r="D38" s="20">
        <v>0</v>
      </c>
      <c r="E38" s="20">
        <v>5379421</v>
      </c>
      <c r="F38" s="20">
        <f>-334262495+1</f>
        <v>-334262494</v>
      </c>
      <c r="G38" s="20">
        <v>9795150</v>
      </c>
      <c r="H38" s="14">
        <f>SUM(C38:G38)+1</f>
        <v>107359957</v>
      </c>
    </row>
    <row r="39" spans="2:8" ht="12.75">
      <c r="B39" s="41"/>
      <c r="C39" s="20"/>
      <c r="D39" s="20"/>
      <c r="E39" s="20"/>
      <c r="F39" s="20"/>
      <c r="G39" s="20"/>
      <c r="H39" s="14"/>
    </row>
    <row r="40" spans="2:8" ht="12.75">
      <c r="B40" s="41" t="s">
        <v>145</v>
      </c>
      <c r="C40" s="20">
        <v>0</v>
      </c>
      <c r="D40" s="20">
        <v>0</v>
      </c>
      <c r="E40" s="20">
        <v>0</v>
      </c>
      <c r="F40" s="20">
        <v>0</v>
      </c>
      <c r="G40" s="20">
        <f>5880000+5488000</f>
        <v>11368000</v>
      </c>
      <c r="H40" s="14">
        <f>SUM(C40:G40)</f>
        <v>11368000</v>
      </c>
    </row>
    <row r="41" spans="2:8" ht="12.75">
      <c r="B41" s="41"/>
      <c r="C41" s="20"/>
      <c r="D41" s="20"/>
      <c r="E41" s="20"/>
      <c r="F41" s="20"/>
      <c r="G41" s="20"/>
      <c r="H41" s="14"/>
    </row>
    <row r="42" spans="2:8" ht="12.75">
      <c r="B42" s="41" t="s">
        <v>140</v>
      </c>
      <c r="C42" s="20">
        <v>0</v>
      </c>
      <c r="D42" s="20">
        <v>0</v>
      </c>
      <c r="E42" s="20">
        <v>0</v>
      </c>
      <c r="F42" s="20">
        <v>0</v>
      </c>
      <c r="G42" s="20">
        <v>-14551</v>
      </c>
      <c r="H42" s="20">
        <v>-14551</v>
      </c>
    </row>
    <row r="43" spans="2:8" ht="12.75">
      <c r="B43" s="41"/>
      <c r="C43" s="20"/>
      <c r="D43" s="20"/>
      <c r="E43" s="20"/>
      <c r="F43" s="20"/>
      <c r="G43" s="20"/>
      <c r="H43" s="20"/>
    </row>
    <row r="44" spans="2:8" ht="12.75">
      <c r="B44" s="2" t="s">
        <v>146</v>
      </c>
      <c r="C44" s="20">
        <f>-7830353</f>
        <v>-7830353</v>
      </c>
      <c r="D44" s="20">
        <v>0</v>
      </c>
      <c r="E44" s="20">
        <v>0</v>
      </c>
      <c r="F44" s="20">
        <v>0</v>
      </c>
      <c r="G44" s="20">
        <v>0</v>
      </c>
      <c r="H44" s="14">
        <f>SUM(C44:G44)</f>
        <v>-7830353</v>
      </c>
    </row>
    <row r="45" spans="3:8" ht="12.75">
      <c r="C45" s="20"/>
      <c r="D45" s="20"/>
      <c r="E45" s="20"/>
      <c r="F45" s="20"/>
      <c r="G45" s="20"/>
      <c r="H45" s="20"/>
    </row>
    <row r="46" spans="2:8" ht="12.75">
      <c r="B46" s="2" t="s">
        <v>144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14">
        <f>SUM(C46:G46)</f>
        <v>0</v>
      </c>
    </row>
    <row r="47" spans="3:8" ht="12.75">
      <c r="C47" s="20"/>
      <c r="D47" s="20"/>
      <c r="E47" s="20"/>
      <c r="F47" s="20"/>
      <c r="G47" s="20"/>
      <c r="H47" s="20"/>
    </row>
    <row r="48" spans="2:8" ht="12.75">
      <c r="B48" s="2" t="s">
        <v>148</v>
      </c>
      <c r="C48" s="20">
        <v>0</v>
      </c>
      <c r="D48" s="20">
        <v>0</v>
      </c>
      <c r="E48" s="20">
        <v>0</v>
      </c>
      <c r="F48" s="20">
        <f>+Income!E40</f>
        <v>-15772786</v>
      </c>
      <c r="G48" s="20">
        <f>+Income!E41</f>
        <v>-928370</v>
      </c>
      <c r="H48" s="14">
        <f>SUM(C48:G48)</f>
        <v>-16701156</v>
      </c>
    </row>
    <row r="49" spans="3:8" ht="12.75">
      <c r="C49" s="20"/>
      <c r="D49" s="20"/>
      <c r="E49" s="20"/>
      <c r="F49" s="20"/>
      <c r="G49" s="20"/>
      <c r="H49" s="20"/>
    </row>
    <row r="50" spans="2:8" ht="12.75">
      <c r="B50" s="2" t="s">
        <v>107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14">
        <f>SUM(C50:G50)</f>
        <v>0</v>
      </c>
    </row>
    <row r="51" spans="3:8" ht="12.75">
      <c r="C51" s="20"/>
      <c r="D51" s="20"/>
      <c r="E51" s="20"/>
      <c r="F51" s="20"/>
      <c r="G51" s="20"/>
      <c r="H51" s="14"/>
    </row>
    <row r="52" spans="2:8" ht="12.75">
      <c r="B52" s="2" t="s">
        <v>98</v>
      </c>
      <c r="C52" s="20">
        <v>0</v>
      </c>
      <c r="D52" s="20">
        <v>0</v>
      </c>
      <c r="E52" s="20">
        <v>0</v>
      </c>
      <c r="F52" s="20">
        <v>-2132239.31</v>
      </c>
      <c r="G52" s="20">
        <v>0</v>
      </c>
      <c r="H52" s="14">
        <f>SUM(C52:G52)</f>
        <v>-2132239.31</v>
      </c>
    </row>
    <row r="53" spans="3:8" ht="12.75">
      <c r="C53" s="20"/>
      <c r="D53" s="20"/>
      <c r="E53" s="20"/>
      <c r="F53" s="20"/>
      <c r="G53" s="20"/>
      <c r="H53" s="14"/>
    </row>
    <row r="54" spans="2:8" ht="12.75">
      <c r="B54" s="2" t="s">
        <v>147</v>
      </c>
      <c r="C54" s="20">
        <v>0</v>
      </c>
      <c r="D54" s="20">
        <v>0</v>
      </c>
      <c r="E54" s="20">
        <v>0</v>
      </c>
      <c r="F54" s="20">
        <v>313212</v>
      </c>
      <c r="G54" s="20">
        <v>0</v>
      </c>
      <c r="H54" s="14">
        <f>SUM(C54:G54)</f>
        <v>313212</v>
      </c>
    </row>
    <row r="55" spans="3:8" ht="12.75" hidden="1">
      <c r="C55" s="20"/>
      <c r="D55" s="20"/>
      <c r="E55" s="20"/>
      <c r="F55" s="20"/>
      <c r="G55" s="20"/>
      <c r="H55" s="14"/>
    </row>
    <row r="56" spans="2:8" ht="12.75" hidden="1">
      <c r="B56" s="2" t="s">
        <v>98</v>
      </c>
      <c r="C56" s="20">
        <v>0</v>
      </c>
      <c r="D56" s="20">
        <v>0</v>
      </c>
      <c r="E56" s="20">
        <v>0</v>
      </c>
      <c r="F56" s="20">
        <f>+Cashflow!D45</f>
        <v>0</v>
      </c>
      <c r="G56" s="20"/>
      <c r="H56" s="14">
        <f>SUM(C56:F56)</f>
        <v>0</v>
      </c>
    </row>
    <row r="57" spans="3:8" ht="12.75">
      <c r="C57" s="22"/>
      <c r="D57" s="22"/>
      <c r="E57" s="22"/>
      <c r="F57" s="22"/>
      <c r="G57" s="22"/>
      <c r="H57" s="22"/>
    </row>
    <row r="58" spans="2:8" ht="15" customHeight="1" thickBot="1">
      <c r="B58" s="2" t="s">
        <v>160</v>
      </c>
      <c r="C58" s="19">
        <f aca="true" t="shared" si="0" ref="C58:H58">SUM(C38:C57)</f>
        <v>418617526</v>
      </c>
      <c r="D58" s="19">
        <f t="shared" si="0"/>
        <v>0</v>
      </c>
      <c r="E58" s="19">
        <f t="shared" si="0"/>
        <v>5379421</v>
      </c>
      <c r="F58" s="19">
        <f t="shared" si="0"/>
        <v>-351854307.31</v>
      </c>
      <c r="G58" s="19">
        <f t="shared" si="0"/>
        <v>20220229</v>
      </c>
      <c r="H58" s="19">
        <f t="shared" si="0"/>
        <v>92362869.69</v>
      </c>
    </row>
    <row r="59" spans="3:8" ht="14.25" customHeight="1" thickTop="1">
      <c r="C59" s="23"/>
      <c r="D59" s="23"/>
      <c r="E59" s="23"/>
      <c r="F59" s="23"/>
      <c r="G59" s="23"/>
      <c r="H59" s="23"/>
    </row>
    <row r="60" ht="12.75">
      <c r="B60" s="7"/>
    </row>
    <row r="61" ht="12.75">
      <c r="B61" s="7"/>
    </row>
    <row r="63" spans="6:7" ht="12.75">
      <c r="F63" s="20"/>
      <c r="G63" s="20"/>
    </row>
    <row r="65" spans="6:7" ht="12.75">
      <c r="F65" s="27"/>
      <c r="G65" s="27"/>
    </row>
    <row r="66" spans="6:7" ht="12.75">
      <c r="F66" s="27"/>
      <c r="G66" s="27"/>
    </row>
    <row r="69" ht="12.75">
      <c r="B69" s="7"/>
    </row>
    <row r="75" ht="12.75">
      <c r="B75" s="7" t="s">
        <v>115</v>
      </c>
    </row>
    <row r="76" ht="12.75">
      <c r="B76" s="7"/>
    </row>
    <row r="81" ht="12.75">
      <c r="B81" s="7"/>
    </row>
    <row r="82" ht="12.75">
      <c r="B82" s="7"/>
    </row>
  </sheetData>
  <printOptions/>
  <pageMargins left="0" right="0.17" top="0.87" bottom="0.984251968503937" header="0.511811023622047" footer="0.511811023622047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 CARRIERS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SIMANDJOENTAK</dc:creator>
  <cp:keywords/>
  <dc:description/>
  <cp:lastModifiedBy>HM Hamiza</cp:lastModifiedBy>
  <cp:lastPrinted>2010-02-10T04:22:51Z</cp:lastPrinted>
  <dcterms:created xsi:type="dcterms:W3CDTF">2002-11-14T01:39:00Z</dcterms:created>
  <dcterms:modified xsi:type="dcterms:W3CDTF">2010-02-10T04:28:16Z</dcterms:modified>
  <cp:category/>
  <cp:version/>
  <cp:contentType/>
  <cp:contentStatus/>
</cp:coreProperties>
</file>